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siemens-my.sharepoint.com/personal/stefan_laudien_siemens_com/Documents/SiPass Tools and News/"/>
    </mc:Choice>
  </mc:AlternateContent>
  <xr:revisionPtr revIDLastSave="92" documentId="13_ncr:1_{7FBA94BD-8344-409B-BF52-1B803EC2DA1D}" xr6:coauthVersionLast="47" xr6:coauthVersionMax="47" xr10:uidLastSave="{9CF1470F-6B04-4C8D-B697-5568BF4F8004}"/>
  <bookViews>
    <workbookView xWindow="390" yWindow="390" windowWidth="24660" windowHeight="17205" activeTab="1" xr2:uid="{C8E2D756-E4CB-4917-B4C1-1A9F8016CB82}"/>
  </bookViews>
  <sheets>
    <sheet name="1. Directions" sheetId="1" r:id="rId1"/>
    <sheet name="2. Existing License Info" sheetId="2" r:id="rId2"/>
    <sheet name="3. Bill of Material for Upgrade" sheetId="3" r:id="rId3"/>
  </sheets>
  <definedNames>
    <definedName name="_xlnm.Print_Area" localSheetId="0">'1. Directions'!$B$1:$K$25</definedName>
    <definedName name="_xlnm.Print_Area" localSheetId="1">'2. Existing License Info'!$A$1:$M$107</definedName>
    <definedName name="_xlnm.Print_Area" localSheetId="2">'3. Bill of Material for Upgrade'!$A$1:$J$71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1" i="3" l="1"/>
  <c r="I65" i="3"/>
  <c r="G66" i="3"/>
  <c r="I66" i="3" s="1"/>
  <c r="I17" i="3"/>
  <c r="G65" i="3" l="1"/>
  <c r="B70" i="3" l="1"/>
  <c r="B63" i="3" l="1"/>
  <c r="E61" i="3" l="1"/>
  <c r="L21" i="3" l="1"/>
  <c r="B49" i="3"/>
  <c r="B48" i="3"/>
  <c r="O105" i="2"/>
  <c r="E103" i="2" l="1"/>
  <c r="B39" i="3" l="1"/>
  <c r="O48" i="2" l="1"/>
  <c r="G7" i="3" l="1"/>
  <c r="O52" i="2" l="1"/>
  <c r="B28" i="3"/>
  <c r="L28" i="3" s="1"/>
  <c r="F36" i="2" l="1"/>
  <c r="L36" i="2"/>
  <c r="I19" i="3" l="1"/>
  <c r="I48" i="3" l="1"/>
  <c r="I49" i="3"/>
  <c r="B45" i="3"/>
  <c r="I45" i="3" s="1"/>
  <c r="I39" i="3"/>
  <c r="B38" i="3"/>
  <c r="I38" i="3" s="1"/>
  <c r="B37" i="3"/>
  <c r="I37" i="3" s="1"/>
  <c r="B36" i="3"/>
  <c r="I36" i="3" s="1"/>
  <c r="B35" i="3"/>
  <c r="I35" i="3" s="1"/>
  <c r="B34" i="3"/>
  <c r="I34" i="3" s="1"/>
  <c r="B33" i="3"/>
  <c r="I33" i="3" s="1"/>
  <c r="B32" i="3"/>
  <c r="I32" i="3" s="1"/>
  <c r="B31" i="3"/>
  <c r="B30" i="3"/>
  <c r="I30" i="3" s="1"/>
  <c r="B29" i="3"/>
  <c r="I29" i="3" s="1"/>
  <c r="I28" i="3"/>
  <c r="B26" i="3"/>
  <c r="B27" i="3" s="1"/>
  <c r="I27" i="3" s="1"/>
  <c r="B24" i="3"/>
  <c r="B25" i="3" s="1"/>
  <c r="I25" i="3" s="1"/>
  <c r="B22" i="3"/>
  <c r="B23" i="3" s="1"/>
  <c r="I23" i="3" s="1"/>
  <c r="E13" i="3"/>
  <c r="E11" i="3"/>
  <c r="I63" i="2"/>
  <c r="K63" i="2" s="1"/>
  <c r="E80" i="2"/>
  <c r="I73" i="2" l="1"/>
  <c r="B41" i="3"/>
  <c r="I41" i="3" s="1"/>
  <c r="I31" i="3"/>
  <c r="B40" i="3"/>
  <c r="B42" i="3"/>
  <c r="B43" i="3"/>
  <c r="O63" i="2"/>
  <c r="K73" i="2"/>
  <c r="B44" i="3" s="1"/>
  <c r="J63" i="2"/>
  <c r="I24" i="3"/>
  <c r="I22" i="3"/>
  <c r="I26" i="3"/>
  <c r="B47" i="3" l="1"/>
  <c r="B21" i="3"/>
  <c r="I21" i="3" s="1"/>
  <c r="B50" i="3"/>
  <c r="B51" i="3" s="1"/>
  <c r="B20" i="3"/>
  <c r="O73" i="2"/>
  <c r="I44" i="3"/>
  <c r="I40" i="3"/>
  <c r="B52" i="3" l="1"/>
  <c r="I43" i="3"/>
  <c r="B46" i="3"/>
  <c r="I46" i="3" s="1"/>
  <c r="B68" i="3" l="1"/>
  <c r="I68" i="3" s="1"/>
  <c r="I47" i="3"/>
  <c r="I42" i="3"/>
  <c r="I20" i="3"/>
  <c r="I55" i="3" l="1"/>
</calcChain>
</file>

<file path=xl/sharedStrings.xml><?xml version="1.0" encoding="utf-8"?>
<sst xmlns="http://schemas.openxmlformats.org/spreadsheetml/2006/main" count="208" uniqueCount="195">
  <si>
    <t>This tool guides you how to convert existing licenses of SiPass integrated MP2.76 and earlier.</t>
  </si>
  <si>
    <t>Please carefully follow the following directions. Incomplete data leads to additional efforts and delays.</t>
  </si>
  <si>
    <t>1.</t>
  </si>
  <si>
    <t>2.</t>
  </si>
  <si>
    <t>3.</t>
  </si>
  <si>
    <t>4.</t>
  </si>
  <si>
    <t>&gt; see screenshot &gt;</t>
  </si>
  <si>
    <t>5.</t>
  </si>
  <si>
    <t>6.</t>
  </si>
  <si>
    <r>
      <rPr>
        <b/>
        <sz val="11"/>
        <color theme="1"/>
        <rFont val="Calibri"/>
        <family val="2"/>
        <scheme val="minor"/>
      </rPr>
      <t>HQ Logistics will verify your order</t>
    </r>
    <r>
      <rPr>
        <sz val="11"/>
        <color theme="1"/>
        <rFont val="Calibri"/>
        <family val="2"/>
        <scheme val="minor"/>
      </rPr>
      <t xml:space="preserve"> if it matches the existing licenses and will invalidate the existing license for further extensions or modifications.</t>
    </r>
  </si>
  <si>
    <t>7.</t>
  </si>
  <si>
    <t>8.</t>
  </si>
  <si>
    <t>Siveillance Technical Support contact:</t>
  </si>
  <si>
    <t>SIOS</t>
  </si>
  <si>
    <t>(prefered)</t>
  </si>
  <si>
    <t>https://support.industry.siemens.com/cs/my/src?lc=en-WW</t>
  </si>
  <si>
    <t>e-mail</t>
  </si>
  <si>
    <t>(optional)</t>
  </si>
  <si>
    <t>siveillance.support.industry@siemens.com</t>
  </si>
  <si>
    <t>LMS-Cockpit</t>
  </si>
  <si>
    <t>Link</t>
  </si>
  <si>
    <t>https://lmscockpit.bt.siemens.com/</t>
  </si>
  <si>
    <t>myVideo</t>
  </si>
  <si>
    <t>https://myvideo.siemens.com/tag/tagid/lms%20cockpit</t>
  </si>
  <si>
    <t>The following tutorials advise how to use the LMS-Cockpit, showing examples from Desigo CC:
- LMS-Cockpit: Introduction
- LMS-Cockpit: Create a new Customer Site ID (CSID)
- LMS Cockpit: Enhancement for migration
- LMS Cockpit - Subscription Notification and Report (SUR)</t>
  </si>
  <si>
    <t>Controls:</t>
  </si>
  <si>
    <t>none</t>
  </si>
  <si>
    <t>on</t>
  </si>
  <si>
    <t>HID-Mobile Integration</t>
  </si>
  <si>
    <t>Existing License</t>
  </si>
  <si>
    <t>off</t>
  </si>
  <si>
    <t>Reference Number:</t>
  </si>
  <si>
    <t>Product Name:</t>
  </si>
  <si>
    <t>Product Version:</t>
  </si>
  <si>
    <t>License Information:</t>
  </si>
  <si>
    <t>Site Name:</t>
  </si>
  <si>
    <t>Serial Number:</t>
  </si>
  <si>
    <t>License Key:</t>
  </si>
  <si>
    <t>Card Technology:</t>
  </si>
  <si>
    <t>Site 1:</t>
  </si>
  <si>
    <t>Facility 1:</t>
  </si>
  <si>
    <t>Workstations</t>
  </si>
  <si>
    <t>Number of Buses</t>
  </si>
  <si>
    <t>Number of Buses feature is no longer supported</t>
  </si>
  <si>
    <t>HR Interface Clients</t>
  </si>
  <si>
    <t>Number of CCTV Stations</t>
  </si>
  <si>
    <t>OPC A&amp;E Clients</t>
  </si>
  <si>
    <t>Web Clients</t>
  </si>
  <si>
    <t>Card Expansion</t>
  </si>
  <si>
    <t>Door Expansion</t>
  </si>
  <si>
    <t>Graphics</t>
  </si>
  <si>
    <t>Photo ID and Image Verification</t>
  </si>
  <si>
    <t>Guard Tour</t>
  </si>
  <si>
    <t>Messenger</t>
  </si>
  <si>
    <t>Low Level Elevators</t>
  </si>
  <si>
    <t>Time &amp; Attendance Export</t>
  </si>
  <si>
    <t>Smart Card Encoding</t>
  </si>
  <si>
    <t>OPC A&amp;E Server interface</t>
  </si>
  <si>
    <t>3rd Party DVR Interface</t>
  </si>
  <si>
    <t>Visitor Management</t>
  </si>
  <si>
    <t>3rd Party DVR Interface feature is no longer supported</t>
  </si>
  <si>
    <t>Data Synchronizer</t>
  </si>
  <si>
    <t>Apogee Interface</t>
  </si>
  <si>
    <t>High Level Elevators</t>
  </si>
  <si>
    <t>Siemens Corporate Card</t>
  </si>
  <si>
    <t>MM8000 Interface</t>
  </si>
  <si>
    <t>Intrusion</t>
  </si>
  <si>
    <t>Generic DVR API</t>
  </si>
  <si>
    <t>Management Station API</t>
  </si>
  <si>
    <t>Salto Integration</t>
  </si>
  <si>
    <t>Additional information required:</t>
  </si>
  <si>
    <t>This integration consumes 1 HR Interface Client</t>
  </si>
  <si>
    <t>Offline Components</t>
  </si>
  <si>
    <t>Salto</t>
  </si>
  <si>
    <t>Version:</t>
  </si>
  <si>
    <t>Site and customer data will be captured in LMS</t>
  </si>
  <si>
    <t>Site Serial Number</t>
  </si>
  <si>
    <t>Number of Doors/Zones</t>
  </si>
  <si>
    <t>Bill of Material for Upgrade</t>
  </si>
  <si>
    <t>Migration Project  Name:</t>
  </si>
  <si>
    <t>Migration Project License ID:</t>
  </si>
  <si>
    <t>Qty</t>
  </si>
  <si>
    <t>Order number</t>
  </si>
  <si>
    <t>Description</t>
  </si>
  <si>
    <t>6FL7820-8AA10-1E</t>
  </si>
  <si>
    <t>ASL5000-SE  Standard Edition -Upg</t>
  </si>
  <si>
    <t>6FL7820-8AE00-1E</t>
  </si>
  <si>
    <t>ASE5100-WS  workstation -Upg</t>
  </si>
  <si>
    <t>S54508-P102-A100-E</t>
  </si>
  <si>
    <t>ASE5300-WA  Web Client Access -Upg</t>
  </si>
  <si>
    <t>S54511-P22-A1-E</t>
  </si>
  <si>
    <t>ASE5100-DE  Extension 32 Doors -Upg</t>
  </si>
  <si>
    <t>6FL7820-8AD20-1E</t>
  </si>
  <si>
    <t>ASE5100-DO  extension 8 doors -Upg</t>
  </si>
  <si>
    <t>P54511-P106-A1-E</t>
  </si>
  <si>
    <t>AAC-100-OC  100 Offline door expansion -Upg</t>
  </si>
  <si>
    <t>P54511-P12-A1-E</t>
  </si>
  <si>
    <t>ASE5100-OC  License 8 Offline Drs -Upg</t>
  </si>
  <si>
    <t>S54511-P22-A2-E</t>
  </si>
  <si>
    <t>ASE5100-BB  10 000 Card Ext -Upg</t>
  </si>
  <si>
    <t>6FL7820-8AD10-1E</t>
  </si>
  <si>
    <t>ASE5100-BA  1000 card extension -Upg</t>
  </si>
  <si>
    <t>6FL7820-8AE23-1E</t>
  </si>
  <si>
    <t>ASE5300-CC  Corporate Card -Upg</t>
  </si>
  <si>
    <t>6FL7820-8AE20-1E</t>
  </si>
  <si>
    <t>ASE5300-ME  Mifare encoding -Upg</t>
  </si>
  <si>
    <t>6FL7820-8AE02-1E</t>
  </si>
  <si>
    <t>ASE5300-ID  photo ID &amp; image vc -Upg</t>
  </si>
  <si>
    <t>6FL7820-8AE17-1E</t>
  </si>
  <si>
    <t>ASE5300-GP  graphics -Upg</t>
  </si>
  <si>
    <t>6FL7820-8AE05-1E</t>
  </si>
  <si>
    <t>ASE5300-VM  visitor management -Upg</t>
  </si>
  <si>
    <t>6FL7820-8AE03-1E</t>
  </si>
  <si>
    <t>ASE5300-MF  messaging -Upg</t>
  </si>
  <si>
    <t>6FL7820-8AE25-1E</t>
  </si>
  <si>
    <t>ASE5300-GT  guard tour -Upg</t>
  </si>
  <si>
    <t>P24246-P2801-A1-E</t>
  </si>
  <si>
    <t>ASE5300-IN_SiPass Intrusion -Upg</t>
  </si>
  <si>
    <t>6FL7820-8AE22-1E</t>
  </si>
  <si>
    <t>ASE5300-TR  SiPass Time Export -Upg</t>
  </si>
  <si>
    <t>6FL7820-8AE14-1E</t>
  </si>
  <si>
    <t>ASE5300-DS  Data Synchronizer Tool -Upg</t>
  </si>
  <si>
    <t>6FL7820-8AE06-1E</t>
  </si>
  <si>
    <t>ASE5300-LE  elevator control -Upg</t>
  </si>
  <si>
    <t>6FL7820-8AE07-1E</t>
  </si>
  <si>
    <t>ASE5300-HL  High Level Lift Int -Upg</t>
  </si>
  <si>
    <t>P54511-P101-A1-E</t>
  </si>
  <si>
    <t>AAC-16-GMS  Integration -Upg</t>
  </si>
  <si>
    <t>P54511-P104-A1-E</t>
  </si>
  <si>
    <t>AAC-256-VMS  up to 256 doors -Upg</t>
  </si>
  <si>
    <t>P54511-P100-A1-E</t>
  </si>
  <si>
    <t>AAC-1024-VMS over 256 doors -Upg</t>
  </si>
  <si>
    <t>P54594-P412-A100-E</t>
  </si>
  <si>
    <t>ASE5000-MO  Mobile integration -Upg</t>
  </si>
  <si>
    <t>P24246-P2804-A1-E</t>
  </si>
  <si>
    <t>ASE5300-VA  SiPass DVR API -Upg</t>
  </si>
  <si>
    <t>P24246-P2803-A1-E</t>
  </si>
  <si>
    <t>ASE5300-MA  Mangtm. Intf. -Upg</t>
  </si>
  <si>
    <t>S54508-P104-A100-E</t>
  </si>
  <si>
    <t>ASE5300-HR  HR interface API -Upg</t>
  </si>
  <si>
    <t>6FL7820-8AE13-1E</t>
  </si>
  <si>
    <t>OPC client -Upg</t>
  </si>
  <si>
    <t>6FL7820-8AE12-1E</t>
  </si>
  <si>
    <t>OPC server -Upg</t>
  </si>
  <si>
    <t xml:space="preserve">          … into Siveillance Video for over 256 doors</t>
  </si>
  <si>
    <t xml:space="preserve">           HID Mobile Credential Integraton</t>
  </si>
  <si>
    <t>Each integration consumes: 1 Workstation, 1 HR Interface Client, reguires Management Station API</t>
  </si>
  <si>
    <t xml:space="preserve">          … to Desigo CC, Cerberus DMS, Siveillance Control or Siveillance Control Pro</t>
  </si>
  <si>
    <t>Siemens Management Systems (enter number 0, 1, 2,...)</t>
  </si>
  <si>
    <t>Mobile Credentials (enter  0 or 1)</t>
  </si>
  <si>
    <t>Number of CCTV Stations feature is no longer supported; The Global Cardholder Management feature (older SiPass versions) is covered in the HR Interface Client license</t>
  </si>
  <si>
    <t>Site Name is required when creating the CSID</t>
  </si>
  <si>
    <t>Serial Number is required when creating  the CSID</t>
  </si>
  <si>
    <t>Standard edition includes: 1x Workstation, 1x Web Client Access, 24 Doors Extension, 1.000 Card Extension, 1x HR Interface API</t>
  </si>
  <si>
    <r>
      <rPr>
        <b/>
        <sz val="11"/>
        <color theme="1"/>
        <rFont val="Calibri"/>
        <family val="2"/>
        <scheme val="minor"/>
      </rPr>
      <t>Additionally for systems with integrations into Desigo CC, Cerberus DMS, Siveillance Control, Siveillance Control Pro, Siveillance Video or HID Mobile:</t>
    </r>
    <r>
      <rPr>
        <sz val="11"/>
        <color theme="1"/>
        <rFont val="Calibri"/>
        <family val="2"/>
        <scheme val="minor"/>
      </rPr>
      <t xml:space="preserve">
Please state if these integrations apply. 
For integrationss into Siveillance Video differentiate in number of corresponding doors.
Check the comments for each field for additional information.</t>
    </r>
  </si>
  <si>
    <t xml:space="preserve"> 2.75/2.76</t>
  </si>
  <si>
    <t xml:space="preserve"> 2.7</t>
  </si>
  <si>
    <t xml:space="preserve"> 2.65</t>
  </si>
  <si>
    <t xml:space="preserve"> 2.35</t>
  </si>
  <si>
    <t>Product Version is required to determine the upgrade conditions</t>
  </si>
  <si>
    <t xml:space="preserve"> 2.6</t>
  </si>
  <si>
    <t xml:space="preserve"> 2.3 or older</t>
  </si>
  <si>
    <t>6FL7820-8AA30-1L</t>
  </si>
  <si>
    <t>ASL5000-SUR  SiPass SUR</t>
  </si>
  <si>
    <t>A SUR purchase order can be placed once the licenses of the CSID are initially activated in LMS.</t>
  </si>
  <si>
    <t>After initially activating your license, you are entitled to receive software updates, upgrades and technical support for one (1) year. This period can be extended by purchasing the corresponding quantity of Software Upgrade Renewal (SUR), multiplied by number of years. The quantity required for one year extension equals the total of the Product Values of the installation, so called Site Value.
Please always get the actual Site Value from the LMS cockpit. Extension licenses can be added to the upgraded installation at any time. This will increase the Site Value.</t>
  </si>
  <si>
    <t>You upgrade from Product Version:</t>
  </si>
  <si>
    <t xml:space="preserve">Prices shown may be subject to change. For latest country specific pricing and currency settings please always refer to the price list section in the Siveillance Portfolio Intranet. 
</t>
  </si>
  <si>
    <t>When creating the Customer Site ID (CSID), please state these data under 'Has Migration &gt; SiPass MP 2.76 and older':</t>
  </si>
  <si>
    <t>in Euro</t>
  </si>
  <si>
    <t>Total Price for the Upgrade Licenses:</t>
  </si>
  <si>
    <t>Total Price</t>
  </si>
  <si>
    <t>You may adjust the prices listed on this page to the prices and currency valid for your country in column G (cells G18 - G50 and G69)</t>
  </si>
  <si>
    <t xml:space="preserve"> 2.5</t>
  </si>
  <si>
    <t xml:space="preserve"> 2.4</t>
  </si>
  <si>
    <t>SiPass integrated MP2.80 introduced LMS based licensing and the Software Upgrade Program.</t>
  </si>
  <si>
    <r>
      <rPr>
        <b/>
        <sz val="11"/>
        <color theme="1"/>
        <rFont val="Calibri"/>
        <family val="2"/>
        <scheme val="minor"/>
      </rPr>
      <t>Activate your SiPass MP2.8x License in LMS.</t>
    </r>
    <r>
      <rPr>
        <sz val="11"/>
        <color theme="1"/>
        <rFont val="Calibri"/>
        <family val="2"/>
        <scheme val="minor"/>
      </rPr>
      <t xml:space="preserve">
Prior to activation of the upgrade licenses in LMS, you may continue operating the old version, in order to support a smooth upgrade process. </t>
    </r>
  </si>
  <si>
    <r>
      <t xml:space="preserve">Transfer the information from the SiPass license file(s) into the </t>
    </r>
    <r>
      <rPr>
        <b/>
        <sz val="11"/>
        <color theme="7" tint="-0.249977111117893"/>
        <rFont val="Calibri"/>
        <family val="2"/>
        <scheme val="minor"/>
      </rPr>
      <t>yellow</t>
    </r>
    <r>
      <rPr>
        <sz val="11"/>
        <color theme="7" tint="-0.249977111117893"/>
        <rFont val="Calibri"/>
        <family val="2"/>
        <scheme val="minor"/>
      </rPr>
      <t xml:space="preserve"> </t>
    </r>
    <r>
      <rPr>
        <sz val="11"/>
        <color theme="1"/>
        <rFont val="Calibri"/>
        <family val="2"/>
        <scheme val="minor"/>
      </rPr>
      <t>marked fields in the form below.
You do not need to transfer the data of the grey marked fields. Information in the grey fields is not required at this step or can be configured freely in SiPass integrated MP2.8x.
Fill in the form top - down.
Check the comments for additional information.
For licensed features, please select 'on' from the drop-down boxes. 
Empty fields will be rated as 'off' respectively for quantities as '0'.</t>
    </r>
  </si>
  <si>
    <t>Card Technology is no longer licensed and can be configured freely in SiPass integrated MP2.8x</t>
  </si>
  <si>
    <t>Site and Facility, as well as Tenant features are no longer licensed and can be configured freely in SiPass MP2.8x</t>
  </si>
  <si>
    <t>Upgrading SiPass integrated installations MP2.76 and older to a LMS License (MP2.80 and higher)</t>
  </si>
  <si>
    <r>
      <rPr>
        <b/>
        <sz val="11"/>
        <rFont val="Calibri"/>
        <family val="2"/>
        <scheme val="minor"/>
      </rPr>
      <t>Get the current license file of your system.</t>
    </r>
    <r>
      <rPr>
        <sz val="11"/>
        <rFont val="Calibri"/>
        <family val="2"/>
        <scheme val="minor"/>
      </rPr>
      <t xml:space="preserve">
Additionally for systems with Salto offline components, get the </t>
    </r>
    <r>
      <rPr>
        <b/>
        <sz val="11"/>
        <rFont val="Calibri"/>
        <family val="2"/>
        <scheme val="minor"/>
      </rPr>
      <t>current offline license file</t>
    </r>
    <r>
      <rPr>
        <sz val="11"/>
        <rFont val="Calibri"/>
        <family val="2"/>
        <scheme val="minor"/>
      </rPr>
      <t>. 
Examples: 
- 12345***.htm is the license file for the system with Serial Number 12345
-  S12346***.htm is the license file for the system with Offline Serial Number S12346
If you don't have the license files, Siveillance Technical Support (contact details see below) will get you a copy of the license files. Please select 'SiPass License Generation' in SIOS mySupport or state the same in the subject line of an email. Please specify the installation by stating the Site Name and the Serial Number. These details are available in SiPass under 'Help'.
Please allow for few days processing time.</t>
    </r>
  </si>
  <si>
    <r>
      <rPr>
        <b/>
        <sz val="11"/>
        <color theme="1"/>
        <rFont val="Calibri"/>
        <family val="2"/>
        <scheme val="minor"/>
      </rPr>
      <t xml:space="preserve">Upgrade your SiPass system. </t>
    </r>
    <r>
      <rPr>
        <sz val="11"/>
        <color theme="1"/>
        <rFont val="Calibri"/>
        <family val="2"/>
        <scheme val="minor"/>
      </rPr>
      <t>Databases from MP2.65 and higher can be imported directly into MP2.8x. For older versions, stepwise migration is required. 
E.g., if 2.30 is the existing system version: 2.30 =&gt; 2.40 =&gt; 2.50 =&gt; 2.65 =&gt; 2.8x.
Licenses for the intermediate conversion steps will be provided through Siveillance Technical Support, after the upgrade order has been confirmed. Please allow for few days processing time.</t>
    </r>
  </si>
  <si>
    <r>
      <rPr>
        <b/>
        <sz val="11"/>
        <color theme="1"/>
        <rFont val="Calibri"/>
        <family val="2"/>
        <scheme val="minor"/>
      </rPr>
      <t>Extend the Software Upgrade Renewal (SUR) period</t>
    </r>
    <r>
      <rPr>
        <sz val="11"/>
        <color theme="1"/>
        <rFont val="Calibri"/>
        <family val="2"/>
        <scheme val="minor"/>
      </rPr>
      <t xml:space="preserve">
After activating your license, you are entitled to receive software updates, upgrades and technical support for one year. We strongly recommend to extend this period in due time by ordering the corresponding Site Value quantity of the order number 6FL7820-8AA30-1L "ASL5000-SUR  SiPass SUR", multiplied by number of years. The Site Value quantity will be displayed in the LMS-Cockpit.</t>
    </r>
  </si>
  <si>
    <r>
      <rPr>
        <b/>
        <sz val="11"/>
        <color theme="1"/>
        <rFont val="Calibri"/>
        <family val="2"/>
        <scheme val="minor"/>
      </rPr>
      <t>Transfer the information from the SiPass license file(s)</t>
    </r>
    <r>
      <rPr>
        <sz val="11"/>
        <color theme="1"/>
        <rFont val="Calibri"/>
        <family val="2"/>
        <scheme val="minor"/>
      </rPr>
      <t xml:space="preserve"> into the </t>
    </r>
    <r>
      <rPr>
        <b/>
        <sz val="11"/>
        <color rgb="FFFFC000"/>
        <rFont val="Calibri"/>
        <family val="2"/>
        <scheme val="minor"/>
      </rPr>
      <t>yellow</t>
    </r>
    <r>
      <rPr>
        <sz val="11"/>
        <color theme="1"/>
        <rFont val="Calibri"/>
        <family val="2"/>
        <scheme val="minor"/>
      </rPr>
      <t xml:space="preserve"> marked fields in the page '2. Existing License' of this tool.
You do not need to transfer the data of the grey marked fields. Information in the grey fields is not required at this step or can be configured freely in SiPass MP2.80 and higher.
Check the comments for each field for additional information.
</t>
    </r>
  </si>
  <si>
    <t>Reference Price</t>
  </si>
  <si>
    <t>Site Value</t>
  </si>
  <si>
    <t>AAC-24-VMS  to 24 doors -Upg</t>
  </si>
  <si>
    <t>P54511-P102-A1-E</t>
  </si>
  <si>
    <t xml:space="preserve">          … into Siveillance Video for up to 24 doors</t>
  </si>
  <si>
    <t xml:space="preserve">          … into Siveillance Video for 25 doors up to 256 doors</t>
  </si>
  <si>
    <r>
      <rPr>
        <b/>
        <sz val="11"/>
        <color theme="1"/>
        <rFont val="Calibri"/>
        <family val="2"/>
        <scheme val="minor"/>
      </rPr>
      <t xml:space="preserve">Place the Upgrade Order in your SAP
</t>
    </r>
    <r>
      <rPr>
        <u/>
        <sz val="11"/>
        <color theme="1"/>
        <rFont val="Calibri"/>
        <family val="2"/>
        <scheme val="minor"/>
      </rPr>
      <t>Create needed CSID during the SAP order and don't forget to enter the license receiver email address.</t>
    </r>
    <r>
      <rPr>
        <sz val="11"/>
        <color theme="1"/>
        <rFont val="Calibri"/>
        <family val="2"/>
        <scheme val="minor"/>
      </rPr>
      <t xml:space="preserve">
</t>
    </r>
    <r>
      <rPr>
        <b/>
        <sz val="11"/>
        <color theme="1"/>
        <rFont val="Calibri"/>
        <family val="2"/>
        <scheme val="minor"/>
      </rPr>
      <t>Choose 'Has Migration' and select 'SiPass MP 2.76 and older' as 'Migration Product'</t>
    </r>
    <r>
      <rPr>
        <sz val="11"/>
        <color theme="1"/>
        <rFont val="Calibri"/>
        <family val="2"/>
        <scheme val="minor"/>
      </rPr>
      <t xml:space="preserve">. Fill in the existing SiPass License Serial Number as well as the Site Name to identify the SiPass installation you want to upgrade.
The '3. Bill of Material for Upgrade' page will show you the required order positions and the related quantities to be ordered. Upgrade order numbers have the ending ***-E  or  ***-E1.
Reducing options are possible, if customer not longer need it.
Feel free adding system extensions to your order.  Extension order numbers have the ending ***-L  or  ***-L1.
</t>
    </r>
  </si>
  <si>
    <t xml:space="preserve">This bill of material lists the SAP order numbers required when upgrading an existing installation of SiPass integrated MP2.76 or older to a SiPass integrated LMS license (MP2.80 and higher).
Reducing options are possible, if customer not longer need it. Reduced options can be added later again based on the current upgrade conditions.
Migration calculation is based on the Standard License package, doesn’t matter if the original Basic Package was Optima, Facility or Corporate.
</t>
  </si>
  <si>
    <t>10/2022 to 12/2022</t>
  </si>
  <si>
    <t>Validity: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</si>
</sst>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407]_-;\-* #,##0.00\ [$€-407]_-;_-* &quot;-&quot;??\ [$€-407]_-;_-@_-"/>
    <numFmt numFmtId="165" formatCode="#,##0.00_ ;\-#,##0.00\ "/>
  </numFmts>
  <fonts count="29" x14ac:knownFonts="1">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1"/>
      <name val="Calibri"/>
      <family val="2"/>
      <scheme val="minor"/>
    </font>
    <font>
      <b/>
      <sz val="11"/>
      <color rgb="FFFFC000"/>
      <name val="Calibri"/>
      <family val="2"/>
      <scheme val="minor"/>
    </font>
    <font>
      <sz val="11"/>
      <color theme="1"/>
      <name val="Times New Roman"/>
      <family val="1"/>
    </font>
    <font>
      <b/>
      <sz val="11"/>
      <color theme="1"/>
      <name val="Times New Roman"/>
      <family val="1"/>
    </font>
    <font>
      <sz val="14"/>
      <color theme="1"/>
      <name val="Times New Roman"/>
      <family val="1"/>
    </font>
    <font>
      <b/>
      <sz val="14"/>
      <color theme="1"/>
      <name val="Times New Roman"/>
      <family val="1"/>
    </font>
    <font>
      <sz val="16"/>
      <color theme="1"/>
      <name val="Times New Roman"/>
      <family val="1"/>
    </font>
    <font>
      <b/>
      <sz val="16"/>
      <color theme="1"/>
      <name val="Times New Roman"/>
      <family val="1"/>
    </font>
    <font>
      <b/>
      <sz val="11"/>
      <color rgb="FFFF0000"/>
      <name val="Calibri"/>
      <family val="2"/>
      <scheme val="minor"/>
    </font>
    <font>
      <b/>
      <sz val="12"/>
      <color rgb="FFFF0000"/>
      <name val="Calibri"/>
      <family val="2"/>
      <scheme val="minor"/>
    </font>
    <font>
      <sz val="14"/>
      <color theme="0"/>
      <name val="Times New Roman"/>
      <family val="1"/>
    </font>
    <font>
      <b/>
      <sz val="11"/>
      <name val="Calibri"/>
      <family val="2"/>
      <scheme val="minor"/>
    </font>
    <font>
      <sz val="8"/>
      <color rgb="FF363636"/>
      <name val="Arial"/>
      <family val="2"/>
    </font>
    <font>
      <b/>
      <sz val="11"/>
      <color theme="7" tint="-0.249977111117893"/>
      <name val="Calibri"/>
      <family val="2"/>
      <scheme val="minor"/>
    </font>
    <font>
      <sz val="11"/>
      <color theme="7" tint="-0.249977111117893"/>
      <name val="Calibri"/>
      <family val="2"/>
      <scheme val="minor"/>
    </font>
    <font>
      <sz val="8"/>
      <color theme="1"/>
      <name val="Arial"/>
      <family val="2"/>
    </font>
    <font>
      <sz val="8"/>
      <name val="Arial"/>
      <family val="2"/>
    </font>
    <font>
      <u/>
      <sz val="11"/>
      <color theme="10"/>
      <name val="Calibri"/>
      <family val="2"/>
      <scheme val="minor"/>
    </font>
    <font>
      <b/>
      <u/>
      <sz val="11"/>
      <color theme="10"/>
      <name val="Calibri"/>
      <family val="2"/>
      <scheme val="minor"/>
    </font>
    <font>
      <sz val="14"/>
      <color theme="1"/>
      <name val="Calibri"/>
      <family val="2"/>
    </font>
    <font>
      <u/>
      <sz val="11"/>
      <color theme="1"/>
      <name val="Calibri"/>
      <family val="2"/>
      <scheme val="minor"/>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2" tint="-9.9978637043366805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249977111117893"/>
      </left>
      <right/>
      <top/>
      <bottom/>
      <diagonal/>
    </border>
    <border>
      <left/>
      <right/>
      <top/>
      <bottom style="thin">
        <color theme="0" tint="-0.249977111117893"/>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bottom style="double">
        <color theme="0" tint="-0.249977111117893"/>
      </bottom>
      <diagonal/>
    </border>
  </borders>
  <cellStyleXfs count="2">
    <xf numFmtId="0" fontId="0" fillId="0" borderId="0"/>
    <xf numFmtId="0" fontId="24" fillId="0" borderId="0" applyNumberFormat="0" applyFill="0" applyBorder="0" applyAlignment="0" applyProtection="0"/>
  </cellStyleXfs>
  <cellXfs count="160">
    <xf numFmtId="0" fontId="0" fillId="0" borderId="0" xfId="0"/>
    <xf numFmtId="0" fontId="6" fillId="0" borderId="0" xfId="0" applyFont="1"/>
    <xf numFmtId="0" fontId="0" fillId="0" borderId="0" xfId="0" applyAlignment="1">
      <alignment horizontal="center" vertical="top"/>
    </xf>
    <xf numFmtId="0" fontId="1" fillId="0" borderId="0" xfId="0" applyFont="1"/>
    <xf numFmtId="0" fontId="0" fillId="2" borderId="0" xfId="0" applyFill="1" applyBorder="1"/>
    <xf numFmtId="0" fontId="2" fillId="2" borderId="0" xfId="0" applyFont="1" applyFill="1" applyBorder="1"/>
    <xf numFmtId="0" fontId="0" fillId="2" borderId="0" xfId="0" applyFill="1" applyBorder="1" applyAlignment="1">
      <alignment horizontal="center"/>
    </xf>
    <xf numFmtId="0" fontId="9" fillId="2" borderId="0" xfId="0" applyFont="1" applyFill="1" applyBorder="1"/>
    <xf numFmtId="0" fontId="10" fillId="2" borderId="0" xfId="0" applyFont="1" applyFill="1" applyBorder="1"/>
    <xf numFmtId="0" fontId="11" fillId="2" borderId="2" xfId="0" applyFont="1" applyFill="1" applyBorder="1"/>
    <xf numFmtId="0" fontId="11" fillId="2" borderId="3" xfId="0" applyFont="1" applyFill="1" applyBorder="1"/>
    <xf numFmtId="0" fontId="11" fillId="2" borderId="4" xfId="0" applyFont="1" applyFill="1" applyBorder="1"/>
    <xf numFmtId="0" fontId="11" fillId="2" borderId="5" xfId="0" applyFont="1" applyFill="1" applyBorder="1" applyAlignment="1">
      <alignment vertical="center"/>
    </xf>
    <xf numFmtId="0" fontId="11" fillId="2" borderId="0" xfId="0" applyFont="1" applyFill="1" applyBorder="1" applyAlignment="1">
      <alignment vertical="center"/>
    </xf>
    <xf numFmtId="0" fontId="11" fillId="2" borderId="6" xfId="0" applyFont="1" applyFill="1" applyBorder="1" applyAlignment="1">
      <alignment vertical="center"/>
    </xf>
    <xf numFmtId="0" fontId="11" fillId="2" borderId="5" xfId="0" applyFont="1" applyFill="1" applyBorder="1"/>
    <xf numFmtId="0" fontId="11" fillId="2" borderId="0" xfId="0" applyFont="1" applyFill="1" applyBorder="1"/>
    <xf numFmtId="0" fontId="11" fillId="2" borderId="6" xfId="0" applyFont="1" applyFill="1" applyBorder="1"/>
    <xf numFmtId="0" fontId="12" fillId="2" borderId="5" xfId="0" applyFont="1" applyFill="1" applyBorder="1"/>
    <xf numFmtId="0" fontId="12" fillId="2" borderId="0" xfId="0" applyFont="1" applyFill="1" applyBorder="1"/>
    <xf numFmtId="0" fontId="12" fillId="2" borderId="6" xfId="0" applyFont="1" applyFill="1" applyBorder="1"/>
    <xf numFmtId="0" fontId="12" fillId="2" borderId="7" xfId="0" applyFont="1" applyFill="1" applyBorder="1"/>
    <xf numFmtId="0" fontId="12" fillId="2" borderId="8" xfId="0" applyFont="1" applyFill="1" applyBorder="1"/>
    <xf numFmtId="0" fontId="12" fillId="2" borderId="9" xfId="0" applyFont="1" applyFill="1" applyBorder="1"/>
    <xf numFmtId="0" fontId="11" fillId="2" borderId="14" xfId="0" applyFont="1" applyFill="1" applyBorder="1" applyAlignment="1">
      <alignment vertical="center"/>
    </xf>
    <xf numFmtId="0" fontId="11" fillId="2" borderId="10" xfId="0" applyFont="1" applyFill="1" applyBorder="1" applyAlignment="1">
      <alignment horizontal="right" vertical="center"/>
    </xf>
    <xf numFmtId="0" fontId="13" fillId="0" borderId="0" xfId="0" applyFont="1"/>
    <xf numFmtId="0" fontId="13" fillId="0" borderId="0" xfId="0" applyFont="1" applyAlignment="1">
      <alignment vertical="center"/>
    </xf>
    <xf numFmtId="0" fontId="14" fillId="0" borderId="0" xfId="0" applyFont="1"/>
    <xf numFmtId="0" fontId="13" fillId="0" borderId="0" xfId="0" applyFont="1" applyBorder="1"/>
    <xf numFmtId="0" fontId="12" fillId="2" borderId="10" xfId="0" applyFont="1" applyFill="1" applyBorder="1" applyAlignment="1">
      <alignment horizontal="right" vertical="center"/>
    </xf>
    <xf numFmtId="0" fontId="0" fillId="2" borderId="0" xfId="0" applyFill="1"/>
    <xf numFmtId="0" fontId="0" fillId="2" borderId="20" xfId="0" applyFill="1" applyBorder="1"/>
    <xf numFmtId="0" fontId="0" fillId="2" borderId="21" xfId="0" applyFill="1" applyBorder="1"/>
    <xf numFmtId="0" fontId="0" fillId="2" borderId="22" xfId="0" applyFill="1" applyBorder="1"/>
    <xf numFmtId="0" fontId="13" fillId="2" borderId="23" xfId="0" applyFont="1" applyFill="1" applyBorder="1"/>
    <xf numFmtId="0" fontId="13" fillId="2" borderId="24" xfId="0" applyFont="1" applyFill="1" applyBorder="1"/>
    <xf numFmtId="0" fontId="13" fillId="2" borderId="23" xfId="0" applyFont="1" applyFill="1" applyBorder="1" applyAlignment="1">
      <alignment vertical="center"/>
    </xf>
    <xf numFmtId="0" fontId="13" fillId="2" borderId="24" xfId="0" applyFont="1" applyFill="1" applyBorder="1" applyAlignment="1">
      <alignment vertical="center"/>
    </xf>
    <xf numFmtId="0" fontId="14" fillId="2" borderId="23" xfId="0" applyFont="1" applyFill="1" applyBorder="1"/>
    <xf numFmtId="0" fontId="14" fillId="2" borderId="24" xfId="0" applyFont="1" applyFill="1" applyBorder="1"/>
    <xf numFmtId="0" fontId="0" fillId="2" borderId="25" xfId="0" applyFill="1" applyBorder="1"/>
    <xf numFmtId="0" fontId="0" fillId="2" borderId="26" xfId="0" applyFill="1" applyBorder="1"/>
    <xf numFmtId="0" fontId="0" fillId="2" borderId="27" xfId="0" applyFill="1" applyBorder="1"/>
    <xf numFmtId="0" fontId="0" fillId="2" borderId="0" xfId="0" applyFill="1" applyAlignment="1">
      <alignment horizontal="right"/>
    </xf>
    <xf numFmtId="14" fontId="0" fillId="2" borderId="0" xfId="0" applyNumberFormat="1" applyFill="1"/>
    <xf numFmtId="0" fontId="11" fillId="2" borderId="1" xfId="0" applyFont="1" applyFill="1" applyBorder="1" applyAlignment="1">
      <alignment horizontal="right" vertical="center"/>
    </xf>
    <xf numFmtId="0" fontId="12" fillId="2" borderId="1" xfId="0" applyFont="1" applyFill="1" applyBorder="1" applyAlignment="1">
      <alignment horizontal="right" vertical="center"/>
    </xf>
    <xf numFmtId="0" fontId="11" fillId="2" borderId="1" xfId="0" applyFont="1" applyFill="1" applyBorder="1" applyAlignment="1">
      <alignment horizontal="left" vertical="center"/>
    </xf>
    <xf numFmtId="0" fontId="12" fillId="2" borderId="8" xfId="0" applyFont="1" applyFill="1" applyBorder="1" applyAlignment="1">
      <alignment horizontal="left"/>
    </xf>
    <xf numFmtId="0" fontId="11" fillId="2" borderId="0" xfId="0" applyFont="1" applyFill="1" applyBorder="1" applyAlignment="1">
      <alignment horizontal="left"/>
    </xf>
    <xf numFmtId="0" fontId="11" fillId="2" borderId="3" xfId="0" applyFont="1" applyFill="1" applyBorder="1" applyAlignment="1">
      <alignment horizontal="left"/>
    </xf>
    <xf numFmtId="0" fontId="11" fillId="3" borderId="1" xfId="0" applyFont="1" applyFill="1" applyBorder="1" applyAlignment="1">
      <alignment horizontal="left" vertical="center"/>
    </xf>
    <xf numFmtId="0" fontId="11" fillId="4" borderId="1" xfId="0" applyFont="1" applyFill="1" applyBorder="1" applyAlignment="1">
      <alignment horizontal="left" vertical="center"/>
    </xf>
    <xf numFmtId="0" fontId="0" fillId="2" borderId="23" xfId="0" applyFill="1" applyBorder="1"/>
    <xf numFmtId="0" fontId="0" fillId="2" borderId="24" xfId="0" applyFill="1" applyBorder="1"/>
    <xf numFmtId="0" fontId="16" fillId="2" borderId="0" xfId="0" applyFont="1" applyFill="1" applyBorder="1"/>
    <xf numFmtId="0" fontId="0" fillId="2" borderId="28" xfId="0" applyFill="1" applyBorder="1"/>
    <xf numFmtId="0" fontId="0" fillId="2" borderId="29" xfId="0" applyFill="1" applyBorder="1"/>
    <xf numFmtId="0" fontId="0" fillId="2" borderId="30" xfId="0" applyFill="1" applyBorder="1"/>
    <xf numFmtId="0" fontId="0" fillId="2" borderId="31" xfId="0" applyFill="1" applyBorder="1"/>
    <xf numFmtId="0" fontId="0" fillId="2" borderId="18" xfId="0" applyFill="1" applyBorder="1"/>
    <xf numFmtId="0" fontId="0" fillId="0" borderId="31" xfId="0" applyBorder="1"/>
    <xf numFmtId="0" fontId="4" fillId="2" borderId="0" xfId="0" applyFont="1" applyFill="1"/>
    <xf numFmtId="0" fontId="4" fillId="2" borderId="18" xfId="0" applyFont="1" applyFill="1" applyBorder="1"/>
    <xf numFmtId="0" fontId="11" fillId="2" borderId="18" xfId="0" applyFont="1" applyFill="1" applyBorder="1"/>
    <xf numFmtId="0" fontId="11" fillId="2" borderId="32" xfId="0" applyFont="1" applyFill="1" applyBorder="1"/>
    <xf numFmtId="0" fontId="11" fillId="2" borderId="19" xfId="0" applyFont="1" applyFill="1" applyBorder="1"/>
    <xf numFmtId="0" fontId="11" fillId="2" borderId="19" xfId="0" applyFont="1" applyFill="1" applyBorder="1" applyAlignment="1">
      <alignment horizontal="left"/>
    </xf>
    <xf numFmtId="0" fontId="11" fillId="2" borderId="33" xfId="0" applyFont="1" applyFill="1" applyBorder="1"/>
    <xf numFmtId="0" fontId="15" fillId="2" borderId="0" xfId="0" applyFont="1" applyFill="1" applyBorder="1"/>
    <xf numFmtId="0" fontId="3" fillId="2" borderId="0" xfId="0" applyFont="1" applyFill="1" applyBorder="1"/>
    <xf numFmtId="0" fontId="17" fillId="2" borderId="0" xfId="0" applyFont="1" applyFill="1" applyBorder="1"/>
    <xf numFmtId="0" fontId="18" fillId="2" borderId="0" xfId="0" applyFont="1" applyFill="1" applyBorder="1"/>
    <xf numFmtId="0" fontId="12" fillId="2" borderId="18" xfId="0" applyFont="1" applyFill="1" applyBorder="1"/>
    <xf numFmtId="0" fontId="12" fillId="2" borderId="0" xfId="0" applyFont="1" applyFill="1" applyBorder="1" applyAlignment="1">
      <alignment horizontal="left"/>
    </xf>
    <xf numFmtId="0" fontId="0" fillId="2" borderId="0" xfId="0" applyFill="1" applyBorder="1" applyAlignment="1">
      <alignment horizontal="right"/>
    </xf>
    <xf numFmtId="14" fontId="0" fillId="2" borderId="0" xfId="0" applyNumberFormat="1" applyFill="1" applyBorder="1"/>
    <xf numFmtId="0" fontId="2" fillId="2" borderId="0" xfId="0" applyFont="1" applyFill="1" applyBorder="1" applyAlignment="1">
      <alignment horizontal="left"/>
    </xf>
    <xf numFmtId="0" fontId="17" fillId="2" borderId="24" xfId="0" applyFont="1" applyFill="1" applyBorder="1"/>
    <xf numFmtId="0" fontId="0" fillId="2" borderId="0" xfId="0" applyFill="1" applyBorder="1" applyAlignment="1">
      <alignment vertical="top" wrapText="1"/>
    </xf>
    <xf numFmtId="0" fontId="0" fillId="2" borderId="34" xfId="0" applyFill="1" applyBorder="1"/>
    <xf numFmtId="0" fontId="2" fillId="2" borderId="0" xfId="0" applyFont="1" applyFill="1" applyBorder="1" applyAlignment="1">
      <alignment horizontal="right"/>
    </xf>
    <xf numFmtId="0" fontId="19" fillId="2" borderId="0" xfId="0" applyFont="1" applyFill="1" applyBorder="1" applyAlignment="1">
      <alignment horizontal="center" vertical="center"/>
    </xf>
    <xf numFmtId="0" fontId="19" fillId="2" borderId="0" xfId="0" applyFont="1" applyFill="1" applyBorder="1" applyAlignment="1">
      <alignment horizontal="left" vertical="center"/>
    </xf>
    <xf numFmtId="164" fontId="19" fillId="2" borderId="0" xfId="0" applyNumberFormat="1" applyFont="1" applyFill="1" applyBorder="1" applyAlignment="1">
      <alignment horizontal="left" vertical="center"/>
    </xf>
    <xf numFmtId="0" fontId="2" fillId="0" borderId="0" xfId="0" applyFont="1" applyAlignment="1">
      <alignment horizontal="center" vertical="top"/>
    </xf>
    <xf numFmtId="0" fontId="0" fillId="0" borderId="0" xfId="0" applyAlignment="1">
      <alignment horizontal="center" vertical="top" wrapText="1"/>
    </xf>
    <xf numFmtId="0" fontId="2" fillId="0" borderId="0" xfId="0" applyFont="1" applyFill="1" applyAlignment="1">
      <alignment horizontal="left" vertical="top"/>
    </xf>
    <xf numFmtId="0" fontId="2" fillId="0" borderId="0" xfId="0" applyFont="1" applyAlignment="1">
      <alignment horizontal="center" vertical="top" wrapText="1"/>
    </xf>
    <xf numFmtId="164" fontId="0" fillId="0" borderId="0" xfId="0" applyNumberFormat="1"/>
    <xf numFmtId="0" fontId="17" fillId="2" borderId="0" xfId="0" applyFont="1" applyFill="1" applyBorder="1" applyAlignment="1">
      <alignment vertical="center"/>
    </xf>
    <xf numFmtId="0" fontId="17" fillId="2" borderId="6" xfId="0" applyFont="1" applyFill="1" applyBorder="1" applyAlignment="1">
      <alignment vertical="center"/>
    </xf>
    <xf numFmtId="0" fontId="23" fillId="2" borderId="0" xfId="0" applyFont="1" applyFill="1" applyBorder="1" applyAlignment="1">
      <alignment horizontal="center" vertical="center"/>
    </xf>
    <xf numFmtId="0" fontId="15" fillId="2" borderId="0" xfId="0" applyFont="1" applyFill="1" applyBorder="1" applyAlignment="1">
      <alignment horizontal="left"/>
    </xf>
    <xf numFmtId="0" fontId="4" fillId="2" borderId="0" xfId="0" applyFont="1" applyFill="1" applyBorder="1"/>
    <xf numFmtId="0" fontId="0" fillId="0" borderId="0" xfId="0" applyAlignment="1">
      <alignment horizontal="left" vertical="top" wrapText="1"/>
    </xf>
    <xf numFmtId="0" fontId="5" fillId="2" borderId="0" xfId="0" applyFont="1" applyFill="1" applyAlignment="1">
      <alignment horizontal="left"/>
    </xf>
    <xf numFmtId="0" fontId="0" fillId="2" borderId="0" xfId="0" applyFill="1" applyAlignment="1">
      <alignment horizontal="left" vertical="top" wrapText="1"/>
    </xf>
    <xf numFmtId="0" fontId="5" fillId="2" borderId="0" xfId="0" applyFont="1" applyFill="1" applyBorder="1" applyAlignment="1">
      <alignment horizontal="left"/>
    </xf>
    <xf numFmtId="0" fontId="15" fillId="2" borderId="0" xfId="0" applyFont="1" applyFill="1" applyBorder="1" applyAlignment="1">
      <alignment horizontal="center"/>
    </xf>
    <xf numFmtId="0" fontId="15" fillId="0" borderId="0" xfId="0" applyFont="1"/>
    <xf numFmtId="49" fontId="0" fillId="0" borderId="0" xfId="0" applyNumberFormat="1"/>
    <xf numFmtId="49" fontId="13" fillId="0" borderId="0" xfId="0" applyNumberFormat="1" applyFont="1"/>
    <xf numFmtId="49" fontId="13" fillId="0" borderId="0" xfId="0" applyNumberFormat="1" applyFont="1" applyAlignment="1">
      <alignment vertical="center"/>
    </xf>
    <xf numFmtId="49" fontId="14" fillId="0" borderId="0" xfId="0" applyNumberFormat="1" applyFont="1"/>
    <xf numFmtId="49" fontId="13" fillId="0" borderId="0" xfId="0" applyNumberFormat="1" applyFont="1" applyBorder="1"/>
    <xf numFmtId="0" fontId="0" fillId="0" borderId="0" xfId="0" quotePrefix="1" applyNumberFormat="1"/>
    <xf numFmtId="0" fontId="19" fillId="2" borderId="0" xfId="0" applyFont="1" applyFill="1" applyBorder="1" applyAlignment="1">
      <alignment horizontal="right" vertical="center"/>
    </xf>
    <xf numFmtId="0" fontId="2" fillId="2" borderId="11" xfId="0" applyFont="1" applyFill="1" applyBorder="1"/>
    <xf numFmtId="0" fontId="0" fillId="0" borderId="18" xfId="0" applyBorder="1"/>
    <xf numFmtId="0" fontId="2" fillId="2" borderId="0" xfId="0" applyFont="1" applyFill="1" applyAlignment="1">
      <alignment horizontal="right"/>
    </xf>
    <xf numFmtId="165" fontId="19" fillId="2" borderId="0" xfId="0" applyNumberFormat="1" applyFont="1" applyFill="1" applyBorder="1" applyAlignment="1">
      <alignment horizontal="right" vertical="center"/>
    </xf>
    <xf numFmtId="165" fontId="2" fillId="2" borderId="0" xfId="0" applyNumberFormat="1" applyFont="1" applyFill="1" applyBorder="1"/>
    <xf numFmtId="165" fontId="2" fillId="2" borderId="0" xfId="0" applyNumberFormat="1" applyFont="1" applyFill="1" applyBorder="1" applyAlignment="1">
      <alignment horizontal="right"/>
    </xf>
    <xf numFmtId="49" fontId="0" fillId="0" borderId="0" xfId="0" quotePrefix="1" applyNumberFormat="1"/>
    <xf numFmtId="0" fontId="26" fillId="0" borderId="0" xfId="0" applyFont="1"/>
    <xf numFmtId="0" fontId="2" fillId="0" borderId="1" xfId="0" applyFont="1" applyBorder="1" applyAlignment="1">
      <alignment horizontal="center" vertical="top"/>
    </xf>
    <xf numFmtId="14" fontId="2" fillId="2" borderId="0" xfId="0" applyNumberFormat="1" applyFont="1" applyFill="1" applyBorder="1" applyAlignment="1">
      <alignment horizontal="left"/>
    </xf>
    <xf numFmtId="0" fontId="5" fillId="5" borderId="0" xfId="0" applyFont="1" applyFill="1" applyAlignment="1"/>
    <xf numFmtId="0" fontId="0" fillId="5" borderId="0" xfId="0" applyFill="1"/>
    <xf numFmtId="0" fontId="2" fillId="0" borderId="0" xfId="0" applyFont="1" applyAlignment="1">
      <alignment horizontal="left" vertical="top" wrapText="1"/>
    </xf>
    <xf numFmtId="0" fontId="0" fillId="0" borderId="1" xfId="0" applyBorder="1" applyAlignment="1">
      <alignment horizontal="left" vertical="top" wrapText="1"/>
    </xf>
    <xf numFmtId="0" fontId="7" fillId="0" borderId="1" xfId="0" applyFont="1" applyFill="1" applyBorder="1" applyAlignment="1">
      <alignment horizontal="left" vertical="top" wrapText="1"/>
    </xf>
    <xf numFmtId="0" fontId="25" fillId="0" borderId="0" xfId="1" applyNumberFormat="1" applyFont="1" applyFill="1" applyAlignment="1">
      <alignment horizontal="left" vertical="top"/>
    </xf>
    <xf numFmtId="0" fontId="0" fillId="0" borderId="0" xfId="0" applyAlignment="1">
      <alignment horizontal="left" vertical="top" wrapText="1"/>
    </xf>
    <xf numFmtId="0" fontId="0" fillId="0" borderId="0" xfId="0" quotePrefix="1" applyAlignment="1">
      <alignment horizontal="left" vertical="top" wrapText="1"/>
    </xf>
    <xf numFmtId="0" fontId="25" fillId="0" borderId="0" xfId="1" applyFont="1" applyFill="1" applyAlignment="1">
      <alignment horizontal="left" vertical="top" wrapText="1"/>
    </xf>
    <xf numFmtId="0" fontId="11" fillId="4" borderId="15" xfId="0" applyFont="1" applyFill="1" applyBorder="1" applyAlignment="1">
      <alignment horizontal="left" vertical="center"/>
    </xf>
    <xf numFmtId="0" fontId="11" fillId="4" borderId="16" xfId="0" applyFont="1" applyFill="1" applyBorder="1" applyAlignment="1">
      <alignment horizontal="left" vertical="center"/>
    </xf>
    <xf numFmtId="0" fontId="11" fillId="4" borderId="17" xfId="0" applyFont="1" applyFill="1" applyBorder="1" applyAlignment="1">
      <alignment horizontal="left" vertical="center"/>
    </xf>
    <xf numFmtId="0" fontId="11" fillId="2" borderId="11" xfId="0" applyFont="1" applyFill="1" applyBorder="1" applyAlignment="1">
      <alignment horizontal="left" vertical="center"/>
    </xf>
    <xf numFmtId="0" fontId="11" fillId="2" borderId="12" xfId="0" applyFont="1" applyFill="1" applyBorder="1" applyAlignment="1">
      <alignment horizontal="left" vertical="center"/>
    </xf>
    <xf numFmtId="0" fontId="5" fillId="2" borderId="0" xfId="0" applyFont="1" applyFill="1" applyAlignment="1">
      <alignment horizontal="left"/>
    </xf>
    <xf numFmtId="0" fontId="0" fillId="2" borderId="0" xfId="0" applyFill="1" applyAlignment="1">
      <alignment horizontal="left" vertical="top" wrapText="1"/>
    </xf>
    <xf numFmtId="0" fontId="11" fillId="2" borderId="11" xfId="0" applyFont="1" applyFill="1" applyBorder="1" applyAlignment="1">
      <alignment horizontal="right" vertical="center"/>
    </xf>
    <xf numFmtId="0" fontId="11" fillId="2" borderId="12" xfId="0" applyFont="1" applyFill="1" applyBorder="1" applyAlignment="1">
      <alignment horizontal="right" vertical="center"/>
    </xf>
    <xf numFmtId="0" fontId="11" fillId="2" borderId="13" xfId="0" applyFont="1" applyFill="1" applyBorder="1" applyAlignment="1">
      <alignment horizontal="right" vertical="center"/>
    </xf>
    <xf numFmtId="0" fontId="11" fillId="3" borderId="15" xfId="0" applyFont="1" applyFill="1" applyBorder="1" applyAlignment="1">
      <alignment horizontal="left" vertical="center"/>
    </xf>
    <xf numFmtId="0" fontId="11" fillId="3" borderId="16" xfId="0" applyFont="1" applyFill="1" applyBorder="1" applyAlignment="1">
      <alignment horizontal="left" vertical="center"/>
    </xf>
    <xf numFmtId="0" fontId="11" fillId="3" borderId="17" xfId="0" applyFont="1" applyFill="1" applyBorder="1" applyAlignment="1">
      <alignment horizontal="left" vertical="center"/>
    </xf>
    <xf numFmtId="0" fontId="12" fillId="4" borderId="15" xfId="0" applyFont="1" applyFill="1" applyBorder="1" applyAlignment="1">
      <alignment horizontal="left" vertical="center"/>
    </xf>
    <xf numFmtId="0" fontId="12" fillId="4" borderId="16" xfId="0" applyFont="1" applyFill="1" applyBorder="1" applyAlignment="1">
      <alignment horizontal="left" vertical="center"/>
    </xf>
    <xf numFmtId="0" fontId="12" fillId="4" borderId="17" xfId="0" applyFont="1" applyFill="1" applyBorder="1" applyAlignment="1">
      <alignment horizontal="left" vertical="center"/>
    </xf>
    <xf numFmtId="0" fontId="11" fillId="2" borderId="15"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5" xfId="0" applyFont="1" applyFill="1" applyBorder="1" applyAlignment="1">
      <alignment horizontal="right" vertical="center"/>
    </xf>
    <xf numFmtId="0" fontId="11" fillId="2" borderId="16" xfId="0" applyFont="1" applyFill="1" applyBorder="1" applyAlignment="1">
      <alignment horizontal="right" vertical="center"/>
    </xf>
    <xf numFmtId="0" fontId="11" fillId="2" borderId="17" xfId="0" applyFont="1" applyFill="1" applyBorder="1" applyAlignment="1">
      <alignment horizontal="right" vertical="center"/>
    </xf>
    <xf numFmtId="0" fontId="11" fillId="2" borderId="0" xfId="0" applyFont="1" applyFill="1" applyBorder="1" applyAlignment="1">
      <alignment horizontal="right" vertical="center"/>
    </xf>
    <xf numFmtId="0" fontId="11" fillId="2" borderId="15"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17" xfId="0" applyFont="1" applyFill="1" applyBorder="1" applyAlignment="1">
      <alignment horizontal="left" vertical="center"/>
    </xf>
    <xf numFmtId="0" fontId="5" fillId="2" borderId="0" xfId="0" applyFont="1" applyFill="1" applyBorder="1" applyAlignment="1">
      <alignment horizontal="left"/>
    </xf>
    <xf numFmtId="0" fontId="2" fillId="2" borderId="11" xfId="0" applyFont="1" applyFill="1" applyBorder="1" applyAlignment="1">
      <alignment horizontal="left"/>
    </xf>
    <xf numFmtId="0" fontId="2" fillId="2" borderId="12" xfId="0" applyFont="1" applyFill="1" applyBorder="1" applyAlignment="1">
      <alignment horizontal="left"/>
    </xf>
    <xf numFmtId="0" fontId="2" fillId="2" borderId="13" xfId="0" applyFont="1" applyFill="1" applyBorder="1" applyAlignment="1">
      <alignment horizontal="left"/>
    </xf>
    <xf numFmtId="0" fontId="0" fillId="2" borderId="0" xfId="0" applyFill="1" applyBorder="1" applyAlignment="1">
      <alignment horizontal="left" vertical="top" wrapText="1"/>
    </xf>
    <xf numFmtId="0" fontId="0" fillId="2" borderId="24" xfId="0" applyFill="1" applyBorder="1" applyAlignment="1">
      <alignment horizontal="left" vertical="top" wrapText="1"/>
    </xf>
    <xf numFmtId="0" fontId="22" fillId="2" borderId="0"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251114</xdr:colOff>
      <xdr:row>8</xdr:row>
      <xdr:rowOff>381000</xdr:rowOff>
    </xdr:from>
    <xdr:to>
      <xdr:col>22</xdr:col>
      <xdr:colOff>233797</xdr:colOff>
      <xdr:row>11</xdr:row>
      <xdr:rowOff>1828800</xdr:rowOff>
    </xdr:to>
    <xdr:pic>
      <xdr:nvPicPr>
        <xdr:cNvPr id="3" name="Picture 2">
          <a:extLst>
            <a:ext uri="{FF2B5EF4-FFF2-40B4-BE49-F238E27FC236}">
              <a16:creationId xmlns:a16="http://schemas.microsoft.com/office/drawing/2014/main" id="{78C794ED-24CA-4062-9CB0-1580E46C69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5137" y="2104159"/>
          <a:ext cx="5282046" cy="58985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76200</xdr:colOff>
      <xdr:row>52</xdr:row>
      <xdr:rowOff>133349</xdr:rowOff>
    </xdr:from>
    <xdr:to>
      <xdr:col>12</xdr:col>
      <xdr:colOff>28575</xdr:colOff>
      <xdr:row>58</xdr:row>
      <xdr:rowOff>95249</xdr:rowOff>
    </xdr:to>
    <xdr:sp macro="" textlink="">
      <xdr:nvSpPr>
        <xdr:cNvPr id="4" name="Textfeld 3">
          <a:extLst>
            <a:ext uri="{FF2B5EF4-FFF2-40B4-BE49-F238E27FC236}">
              <a16:creationId xmlns:a16="http://schemas.microsoft.com/office/drawing/2014/main" id="{4D20BA2D-6967-40E2-AAE6-9B26C048FD22}"/>
            </a:ext>
          </a:extLst>
        </xdr:cNvPr>
        <xdr:cNvSpPr txBox="1"/>
      </xdr:nvSpPr>
      <xdr:spPr>
        <a:xfrm>
          <a:off x="8772525" y="10972799"/>
          <a:ext cx="1276350" cy="1952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i="0" u="none" strike="noStrike">
              <a:solidFill>
                <a:schemeClr val="dk1"/>
              </a:solidFill>
              <a:effectLst/>
              <a:latin typeface="+mn-lt"/>
              <a:ea typeface="+mn-ea"/>
              <a:cs typeface="+mn-cs"/>
            </a:rPr>
            <a:t>↓</a:t>
          </a:r>
          <a:r>
            <a:rPr lang="de-DE" sz="1400" b="1"/>
            <a:t> </a:t>
          </a:r>
        </a:p>
        <a:p>
          <a:pPr marL="0" marR="0" lvl="0" indent="0" defTabSz="914400" eaLnBrk="1" fontAlgn="auto" latinLnBrk="0" hangingPunct="1">
            <a:lnSpc>
              <a:spcPct val="100000"/>
            </a:lnSpc>
            <a:spcBef>
              <a:spcPts val="0"/>
            </a:spcBef>
            <a:spcAft>
              <a:spcPts val="0"/>
            </a:spcAft>
            <a:buClrTx/>
            <a:buSzTx/>
            <a:buFontTx/>
            <a:buNone/>
            <a:tabLst/>
            <a:defRPr/>
          </a:pPr>
          <a:r>
            <a:rPr lang="de-DE" sz="1400" b="1" i="0">
              <a:solidFill>
                <a:schemeClr val="dk1"/>
              </a:solidFill>
              <a:effectLst/>
              <a:latin typeface="+mn-lt"/>
              <a:ea typeface="+mn-ea"/>
              <a:cs typeface="+mn-cs"/>
            </a:rPr>
            <a:t>↓</a:t>
          </a:r>
          <a:r>
            <a:rPr lang="de-DE" sz="1400" b="1">
              <a:solidFill>
                <a:schemeClr val="dk1"/>
              </a:solidFill>
              <a:effectLst/>
              <a:latin typeface="+mn-lt"/>
              <a:ea typeface="+mn-ea"/>
              <a:cs typeface="+mn-cs"/>
            </a:rPr>
            <a:t>  scroll down</a:t>
          </a:r>
          <a:endParaRPr lang="de-DE" sz="1400" b="1">
            <a:effectLst/>
          </a:endParaRPr>
        </a:p>
        <a:p>
          <a:pPr eaLnBrk="1" fontAlgn="auto" latinLnBrk="0" hangingPunct="1"/>
          <a:r>
            <a:rPr lang="de-DE" sz="1400" b="1" i="0">
              <a:solidFill>
                <a:schemeClr val="dk1"/>
              </a:solidFill>
              <a:effectLst/>
              <a:latin typeface="+mn-lt"/>
              <a:ea typeface="+mn-ea"/>
              <a:cs typeface="+mn-cs"/>
            </a:rPr>
            <a:t>↓</a:t>
          </a:r>
          <a:r>
            <a:rPr lang="de-DE" sz="1400" b="1">
              <a:solidFill>
                <a:schemeClr val="dk1"/>
              </a:solidFill>
              <a:effectLst/>
              <a:latin typeface="+mn-lt"/>
              <a:ea typeface="+mn-ea"/>
              <a:cs typeface="+mn-cs"/>
            </a:rPr>
            <a:t> </a:t>
          </a:r>
          <a:endParaRPr lang="de-DE" sz="1400" b="1">
            <a:effectLst/>
          </a:endParaRPr>
        </a:p>
        <a:p>
          <a:pPr eaLnBrk="1" fontAlgn="auto" latinLnBrk="0" hangingPunct="1"/>
          <a:r>
            <a:rPr lang="de-DE" sz="1400" b="1" i="0">
              <a:solidFill>
                <a:schemeClr val="dk1"/>
              </a:solidFill>
              <a:effectLst/>
              <a:latin typeface="+mn-lt"/>
              <a:ea typeface="+mn-ea"/>
              <a:cs typeface="+mn-cs"/>
            </a:rPr>
            <a:t>↓</a:t>
          </a:r>
          <a:r>
            <a:rPr lang="de-DE" sz="1400" b="1">
              <a:solidFill>
                <a:schemeClr val="dk1"/>
              </a:solidFill>
              <a:effectLst/>
              <a:latin typeface="+mn-lt"/>
              <a:ea typeface="+mn-ea"/>
              <a:cs typeface="+mn-cs"/>
            </a:rPr>
            <a:t> </a:t>
          </a:r>
          <a:endParaRPr lang="de-DE" sz="1400" b="1">
            <a:effectLst/>
          </a:endParaRPr>
        </a:p>
        <a:p>
          <a:pPr eaLnBrk="1" fontAlgn="auto" latinLnBrk="0" hangingPunct="1"/>
          <a:r>
            <a:rPr lang="de-DE" sz="1400" b="1" i="0">
              <a:solidFill>
                <a:schemeClr val="dk1"/>
              </a:solidFill>
              <a:effectLst/>
              <a:latin typeface="+mn-lt"/>
              <a:ea typeface="+mn-ea"/>
              <a:cs typeface="+mn-cs"/>
            </a:rPr>
            <a:t>↓</a:t>
          </a:r>
          <a:r>
            <a:rPr lang="de-DE" sz="1400" b="1">
              <a:solidFill>
                <a:schemeClr val="dk1"/>
              </a:solidFill>
              <a:effectLst/>
              <a:latin typeface="+mn-lt"/>
              <a:ea typeface="+mn-ea"/>
              <a:cs typeface="+mn-cs"/>
            </a:rPr>
            <a:t> </a:t>
          </a:r>
          <a:endParaRPr lang="de-DE" sz="1400" b="1">
            <a:effectLst/>
          </a:endParaRPr>
        </a:p>
        <a:p>
          <a:pPr eaLnBrk="1" fontAlgn="auto" latinLnBrk="0" hangingPunct="1"/>
          <a:r>
            <a:rPr lang="de-DE" sz="1400" b="1" i="0">
              <a:solidFill>
                <a:schemeClr val="dk1"/>
              </a:solidFill>
              <a:effectLst/>
              <a:latin typeface="+mn-lt"/>
              <a:ea typeface="+mn-ea"/>
              <a:cs typeface="+mn-cs"/>
            </a:rPr>
            <a:t>↓</a:t>
          </a:r>
          <a:r>
            <a:rPr lang="de-DE" sz="1400" b="1">
              <a:solidFill>
                <a:schemeClr val="dk1"/>
              </a:solidFill>
              <a:effectLst/>
              <a:latin typeface="+mn-lt"/>
              <a:ea typeface="+mn-ea"/>
              <a:cs typeface="+mn-cs"/>
            </a:rPr>
            <a:t> </a:t>
          </a:r>
          <a:endParaRPr lang="de-DE" sz="1400" b="1">
            <a:effectLst/>
          </a:endParaRPr>
        </a:p>
        <a:p>
          <a:pPr eaLnBrk="1" fontAlgn="auto" latinLnBrk="0" hangingPunct="1"/>
          <a:r>
            <a:rPr lang="de-DE" sz="1400" b="1" i="0">
              <a:solidFill>
                <a:schemeClr val="dk1"/>
              </a:solidFill>
              <a:effectLst/>
              <a:latin typeface="+mn-lt"/>
              <a:ea typeface="+mn-ea"/>
              <a:cs typeface="+mn-cs"/>
            </a:rPr>
            <a:t>↓</a:t>
          </a:r>
          <a:r>
            <a:rPr lang="de-DE" sz="1400" b="1">
              <a:solidFill>
                <a:schemeClr val="dk1"/>
              </a:solidFill>
              <a:effectLst/>
              <a:latin typeface="+mn-lt"/>
              <a:ea typeface="+mn-ea"/>
              <a:cs typeface="+mn-cs"/>
            </a:rPr>
            <a:t> </a:t>
          </a:r>
          <a:endParaRPr lang="de-DE" sz="1400" b="1">
            <a:effectLst/>
          </a:endParaRPr>
        </a:p>
        <a:p>
          <a:pPr eaLnBrk="1" fontAlgn="auto" latinLnBrk="0" hangingPunct="1"/>
          <a:r>
            <a:rPr lang="de-DE" sz="1400" b="1" i="0">
              <a:solidFill>
                <a:schemeClr val="dk1"/>
              </a:solidFill>
              <a:effectLst/>
              <a:latin typeface="+mn-lt"/>
              <a:ea typeface="+mn-ea"/>
              <a:cs typeface="+mn-cs"/>
            </a:rPr>
            <a:t>↓</a:t>
          </a:r>
          <a:r>
            <a:rPr lang="de-DE" sz="1400" b="1">
              <a:solidFill>
                <a:schemeClr val="dk1"/>
              </a:solidFill>
              <a:effectLst/>
              <a:latin typeface="+mn-lt"/>
              <a:ea typeface="+mn-ea"/>
              <a:cs typeface="+mn-cs"/>
            </a:rPr>
            <a:t> </a:t>
          </a:r>
          <a:endParaRPr lang="de-DE" sz="1400" b="1">
            <a:effectLst/>
          </a:endParaRPr>
        </a:p>
        <a:p>
          <a:pPr eaLnBrk="1" fontAlgn="auto" latinLnBrk="0" hangingPunct="1"/>
          <a:r>
            <a:rPr lang="de-DE" sz="1400" b="1" i="0">
              <a:solidFill>
                <a:schemeClr val="dk1"/>
              </a:solidFill>
              <a:effectLst/>
              <a:latin typeface="+mn-lt"/>
              <a:ea typeface="+mn-ea"/>
              <a:cs typeface="+mn-cs"/>
            </a:rPr>
            <a:t>↓</a:t>
          </a:r>
          <a:r>
            <a:rPr lang="de-DE" sz="1400" b="1">
              <a:solidFill>
                <a:schemeClr val="dk1"/>
              </a:solidFill>
              <a:effectLst/>
              <a:latin typeface="+mn-lt"/>
              <a:ea typeface="+mn-ea"/>
              <a:cs typeface="+mn-cs"/>
            </a:rPr>
            <a:t> </a:t>
          </a:r>
          <a:endParaRPr lang="de-DE" sz="1400" b="1">
            <a:effectLst/>
          </a:endParaRPr>
        </a:p>
        <a:p>
          <a:pPr eaLnBrk="1" fontAlgn="auto" latinLnBrk="0" hangingPunct="1"/>
          <a:r>
            <a:rPr lang="de-DE" sz="1400" b="1" i="0">
              <a:solidFill>
                <a:schemeClr val="dk1"/>
              </a:solidFill>
              <a:effectLst/>
              <a:latin typeface="+mn-lt"/>
              <a:ea typeface="+mn-ea"/>
              <a:cs typeface="+mn-cs"/>
            </a:rPr>
            <a:t>↓</a:t>
          </a:r>
          <a:r>
            <a:rPr lang="de-DE" sz="1400" b="1">
              <a:solidFill>
                <a:schemeClr val="dk1"/>
              </a:solidFill>
              <a:effectLst/>
              <a:latin typeface="+mn-lt"/>
              <a:ea typeface="+mn-ea"/>
              <a:cs typeface="+mn-cs"/>
            </a:rPr>
            <a:t> </a:t>
          </a:r>
          <a:endParaRPr lang="de-DE" sz="1400" b="1">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e-DE">
            <a:effectLst/>
          </a:endParaRPr>
        </a:p>
        <a:p>
          <a:endParaRPr lang="de-D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industry.siemens.com/cs/my/src?lc=en-WW" TargetMode="External"/><Relationship Id="rId2" Type="http://schemas.openxmlformats.org/officeDocument/2006/relationships/hyperlink" Target="https://myvideo.siemens.com/tag/tagid/lms%20cockpit" TargetMode="External"/><Relationship Id="rId1" Type="http://schemas.openxmlformats.org/officeDocument/2006/relationships/hyperlink" Target="https://lmscockpit.bt.siemens.co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siveillance.support.industry@siemens.com?subject=SiPass%20MP2.80%20License%20Upgra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FC478-894D-4F69-AFFB-48F2088688E8}">
  <sheetPr>
    <pageSetUpPr fitToPage="1"/>
  </sheetPr>
  <dimension ref="B1:L33"/>
  <sheetViews>
    <sheetView showGridLines="0" showRowColHeaders="0" zoomScale="110" zoomScaleNormal="110" workbookViewId="0">
      <selection activeCell="P15" sqref="P15"/>
    </sheetView>
  </sheetViews>
  <sheetFormatPr defaultColWidth="8.85546875" defaultRowHeight="15" x14ac:dyDescent="0.25"/>
  <cols>
    <col min="1" max="1" width="5" customWidth="1"/>
    <col min="7" max="7" width="10.140625" bestFit="1" customWidth="1"/>
    <col min="11" max="11" width="10.42578125" customWidth="1"/>
  </cols>
  <sheetData>
    <row r="1" spans="2:12" s="120" customFormat="1" ht="24.95" customHeight="1" x14ac:dyDescent="0.35">
      <c r="B1" s="119" t="s">
        <v>180</v>
      </c>
      <c r="C1" s="119"/>
      <c r="D1" s="119"/>
      <c r="E1" s="119"/>
      <c r="F1" s="119"/>
      <c r="G1" s="119"/>
      <c r="H1" s="119"/>
      <c r="I1" s="119"/>
      <c r="J1" s="119"/>
      <c r="K1" s="119"/>
    </row>
    <row r="2" spans="2:12" ht="21" x14ac:dyDescent="0.35">
      <c r="B2" s="1"/>
    </row>
    <row r="4" spans="2:12" x14ac:dyDescent="0.25">
      <c r="B4" t="s">
        <v>175</v>
      </c>
    </row>
    <row r="5" spans="2:12" x14ac:dyDescent="0.25">
      <c r="B5" t="s">
        <v>0</v>
      </c>
    </row>
    <row r="7" spans="2:12" x14ac:dyDescent="0.25">
      <c r="B7" t="s">
        <v>1</v>
      </c>
    </row>
    <row r="9" spans="2:12" ht="173.25" customHeight="1" x14ac:dyDescent="0.25">
      <c r="B9" s="117" t="s">
        <v>2</v>
      </c>
      <c r="C9" s="123" t="s">
        <v>181</v>
      </c>
      <c r="D9" s="123"/>
      <c r="E9" s="123"/>
      <c r="F9" s="123"/>
      <c r="G9" s="123"/>
      <c r="H9" s="123"/>
      <c r="I9" s="123"/>
      <c r="J9" s="123"/>
      <c r="K9" s="123"/>
    </row>
    <row r="10" spans="2:12" ht="93" customHeight="1" x14ac:dyDescent="0.25">
      <c r="B10" s="117" t="s">
        <v>3</v>
      </c>
      <c r="C10" s="122" t="s">
        <v>184</v>
      </c>
      <c r="D10" s="122"/>
      <c r="E10" s="122"/>
      <c r="F10" s="122"/>
      <c r="G10" s="122"/>
      <c r="H10" s="122"/>
      <c r="I10" s="122"/>
      <c r="J10" s="122"/>
      <c r="K10" s="122"/>
    </row>
    <row r="11" spans="2:12" ht="84.75" customHeight="1" x14ac:dyDescent="0.25">
      <c r="B11" s="117" t="s">
        <v>4</v>
      </c>
      <c r="C11" s="122" t="s">
        <v>154</v>
      </c>
      <c r="D11" s="122"/>
      <c r="E11" s="122"/>
      <c r="F11" s="122"/>
      <c r="G11" s="122"/>
      <c r="H11" s="122"/>
      <c r="I11" s="122"/>
      <c r="J11" s="122"/>
      <c r="K11" s="122"/>
    </row>
    <row r="12" spans="2:12" ht="171.75" customHeight="1" x14ac:dyDescent="0.25">
      <c r="B12" s="117" t="s">
        <v>5</v>
      </c>
      <c r="C12" s="122" t="s">
        <v>191</v>
      </c>
      <c r="D12" s="122"/>
      <c r="E12" s="122"/>
      <c r="F12" s="122"/>
      <c r="G12" s="122"/>
      <c r="H12" s="122"/>
      <c r="I12" s="122"/>
      <c r="J12" s="122"/>
      <c r="K12" s="122"/>
      <c r="L12" s="88" t="s">
        <v>6</v>
      </c>
    </row>
    <row r="13" spans="2:12" ht="39.75" customHeight="1" x14ac:dyDescent="0.25">
      <c r="B13" s="117" t="s">
        <v>7</v>
      </c>
      <c r="C13" s="122" t="s">
        <v>9</v>
      </c>
      <c r="D13" s="122"/>
      <c r="E13" s="122"/>
      <c r="F13" s="122"/>
      <c r="G13" s="122"/>
      <c r="H13" s="122"/>
      <c r="I13" s="122"/>
      <c r="J13" s="122"/>
      <c r="K13" s="122"/>
    </row>
    <row r="14" spans="2:12" ht="84.75" customHeight="1" x14ac:dyDescent="0.25">
      <c r="B14" s="117" t="s">
        <v>8</v>
      </c>
      <c r="C14" s="122" t="s">
        <v>182</v>
      </c>
      <c r="D14" s="122"/>
      <c r="E14" s="122"/>
      <c r="F14" s="122"/>
      <c r="G14" s="122"/>
      <c r="H14" s="122"/>
      <c r="I14" s="122"/>
      <c r="J14" s="122"/>
      <c r="K14" s="122"/>
    </row>
    <row r="15" spans="2:12" ht="52.5" customHeight="1" x14ac:dyDescent="0.25">
      <c r="B15" s="117" t="s">
        <v>10</v>
      </c>
      <c r="C15" s="122" t="s">
        <v>176</v>
      </c>
      <c r="D15" s="122"/>
      <c r="E15" s="122"/>
      <c r="F15" s="122"/>
      <c r="G15" s="122"/>
      <c r="H15" s="122"/>
      <c r="I15" s="122"/>
      <c r="J15" s="122"/>
      <c r="K15" s="122"/>
    </row>
    <row r="16" spans="2:12" ht="99.75" customHeight="1" x14ac:dyDescent="0.25">
      <c r="B16" s="117" t="s">
        <v>11</v>
      </c>
      <c r="C16" s="122" t="s">
        <v>183</v>
      </c>
      <c r="D16" s="122"/>
      <c r="E16" s="122"/>
      <c r="F16" s="122"/>
      <c r="G16" s="122"/>
      <c r="H16" s="122"/>
      <c r="I16" s="122"/>
      <c r="J16" s="122"/>
      <c r="K16" s="122"/>
    </row>
    <row r="17" spans="2:11" ht="18" customHeight="1" x14ac:dyDescent="0.25">
      <c r="B17" s="2"/>
      <c r="C17" s="125"/>
      <c r="D17" s="125"/>
      <c r="E17" s="125"/>
      <c r="F17" s="125"/>
      <c r="G17" s="125"/>
      <c r="H17" s="125"/>
      <c r="I17" s="125"/>
      <c r="J17" s="125"/>
      <c r="K17" s="125"/>
    </row>
    <row r="18" spans="2:11" ht="21.75" customHeight="1" x14ac:dyDescent="0.25">
      <c r="B18" s="121" t="s">
        <v>12</v>
      </c>
      <c r="C18" s="121"/>
      <c r="D18" s="121"/>
      <c r="E18" s="121"/>
      <c r="F18" s="121"/>
      <c r="G18" s="121"/>
      <c r="H18" s="121"/>
      <c r="I18" s="121"/>
      <c r="J18" s="121"/>
      <c r="K18" s="121"/>
    </row>
    <row r="19" spans="2:11" ht="19.5" customHeight="1" x14ac:dyDescent="0.25">
      <c r="B19" s="89" t="s">
        <v>13</v>
      </c>
      <c r="C19" s="87" t="s">
        <v>14</v>
      </c>
      <c r="D19" s="124" t="s">
        <v>15</v>
      </c>
      <c r="E19" s="124"/>
      <c r="F19" s="124"/>
      <c r="G19" s="124"/>
      <c r="H19" s="124"/>
      <c r="I19" s="124"/>
      <c r="J19" s="124"/>
      <c r="K19" s="124"/>
    </row>
    <row r="20" spans="2:11" ht="20.25" customHeight="1" x14ac:dyDescent="0.25">
      <c r="B20" s="89" t="s">
        <v>16</v>
      </c>
      <c r="C20" s="87" t="s">
        <v>17</v>
      </c>
      <c r="D20" s="124" t="s">
        <v>18</v>
      </c>
      <c r="E20" s="124"/>
      <c r="F20" s="124"/>
      <c r="G20" s="124"/>
      <c r="H20" s="124"/>
      <c r="I20" s="124"/>
      <c r="J20" s="124"/>
      <c r="K20" s="124"/>
    </row>
    <row r="21" spans="2:11" ht="21.75" customHeight="1" x14ac:dyDescent="0.25">
      <c r="B21" s="2"/>
      <c r="C21" s="96"/>
      <c r="D21" s="96"/>
      <c r="E21" s="96"/>
      <c r="F21" s="96"/>
      <c r="G21" s="96"/>
      <c r="H21" s="96"/>
      <c r="I21" s="96"/>
      <c r="J21" s="96"/>
      <c r="K21" s="96"/>
    </row>
    <row r="22" spans="2:11" ht="21.75" customHeight="1" x14ac:dyDescent="0.25">
      <c r="B22" s="121" t="s">
        <v>19</v>
      </c>
      <c r="C22" s="121"/>
      <c r="D22" s="121"/>
      <c r="E22" s="121"/>
      <c r="F22" s="121"/>
      <c r="G22" s="121"/>
      <c r="H22" s="121"/>
      <c r="I22" s="121"/>
      <c r="J22" s="121"/>
      <c r="K22" s="121"/>
    </row>
    <row r="23" spans="2:11" ht="29.25" customHeight="1" x14ac:dyDescent="0.25">
      <c r="B23" s="86" t="s">
        <v>20</v>
      </c>
      <c r="C23" s="127" t="s">
        <v>21</v>
      </c>
      <c r="D23" s="127"/>
      <c r="E23" s="127"/>
      <c r="F23" s="127"/>
      <c r="G23" s="127"/>
      <c r="H23" s="127"/>
      <c r="I23" s="127"/>
      <c r="J23" s="127"/>
      <c r="K23" s="127"/>
    </row>
    <row r="24" spans="2:11" ht="17.25" customHeight="1" x14ac:dyDescent="0.25">
      <c r="B24" s="86" t="s">
        <v>22</v>
      </c>
      <c r="C24" s="127" t="s">
        <v>23</v>
      </c>
      <c r="D24" s="127"/>
      <c r="E24" s="127"/>
      <c r="F24" s="127"/>
      <c r="G24" s="127"/>
      <c r="H24" s="127"/>
      <c r="I24" s="127"/>
      <c r="J24" s="127"/>
      <c r="K24" s="127"/>
    </row>
    <row r="25" spans="2:11" ht="80.25" customHeight="1" x14ac:dyDescent="0.25">
      <c r="B25" s="2"/>
      <c r="C25" s="126" t="s">
        <v>24</v>
      </c>
      <c r="D25" s="125"/>
      <c r="E25" s="125"/>
      <c r="F25" s="125"/>
      <c r="G25" s="125"/>
      <c r="H25" s="125"/>
      <c r="I25" s="125"/>
      <c r="J25" s="125"/>
      <c r="K25" s="125"/>
    </row>
    <row r="26" spans="2:11" ht="38.25" customHeight="1" x14ac:dyDescent="0.25">
      <c r="B26" s="2"/>
      <c r="C26" s="125"/>
      <c r="D26" s="125"/>
      <c r="E26" s="125"/>
      <c r="F26" s="125"/>
      <c r="G26" s="125"/>
      <c r="H26" s="125"/>
      <c r="I26" s="125"/>
      <c r="J26" s="125"/>
      <c r="K26" s="125"/>
    </row>
    <row r="27" spans="2:11" ht="38.25" customHeight="1" x14ac:dyDescent="0.25">
      <c r="B27" s="2"/>
      <c r="C27" s="125"/>
      <c r="D27" s="125"/>
      <c r="E27" s="125"/>
      <c r="F27" s="125"/>
      <c r="G27" s="125"/>
      <c r="H27" s="125"/>
      <c r="I27" s="125"/>
      <c r="J27" s="125"/>
      <c r="K27" s="125"/>
    </row>
    <row r="28" spans="2:11" ht="38.25" customHeight="1" x14ac:dyDescent="0.25">
      <c r="B28" s="2"/>
      <c r="C28" s="125"/>
      <c r="D28" s="125"/>
      <c r="E28" s="125"/>
      <c r="F28" s="125"/>
      <c r="G28" s="125"/>
      <c r="H28" s="125"/>
      <c r="I28" s="125"/>
      <c r="J28" s="125"/>
      <c r="K28" s="125"/>
    </row>
    <row r="29" spans="2:11" ht="38.25" customHeight="1" x14ac:dyDescent="0.25">
      <c r="B29" s="2"/>
      <c r="C29" s="125"/>
      <c r="D29" s="125"/>
      <c r="E29" s="125"/>
      <c r="F29" s="125"/>
      <c r="G29" s="125"/>
      <c r="H29" s="125"/>
      <c r="I29" s="125"/>
      <c r="J29" s="125"/>
      <c r="K29" s="125"/>
    </row>
    <row r="30" spans="2:11" ht="38.25" customHeight="1" x14ac:dyDescent="0.25">
      <c r="B30" s="2"/>
      <c r="C30" s="125"/>
      <c r="D30" s="125"/>
      <c r="E30" s="125"/>
      <c r="F30" s="125"/>
      <c r="G30" s="125"/>
      <c r="H30" s="125"/>
      <c r="I30" s="125"/>
      <c r="J30" s="125"/>
      <c r="K30" s="125"/>
    </row>
    <row r="31" spans="2:11" ht="38.25" customHeight="1" x14ac:dyDescent="0.25">
      <c r="B31" s="2"/>
      <c r="C31" s="125"/>
      <c r="D31" s="125"/>
      <c r="E31" s="125"/>
      <c r="F31" s="125"/>
      <c r="G31" s="125"/>
      <c r="H31" s="125"/>
      <c r="I31" s="125"/>
      <c r="J31" s="125"/>
      <c r="K31" s="125"/>
    </row>
    <row r="32" spans="2:11" ht="38.25" customHeight="1" x14ac:dyDescent="0.25">
      <c r="B32" s="2"/>
      <c r="C32" s="125"/>
      <c r="D32" s="125"/>
      <c r="E32" s="125"/>
      <c r="F32" s="125"/>
      <c r="G32" s="125"/>
      <c r="H32" s="125"/>
      <c r="I32" s="125"/>
      <c r="J32" s="125"/>
      <c r="K32" s="125"/>
    </row>
    <row r="33" spans="2:11" ht="38.25" customHeight="1" x14ac:dyDescent="0.25">
      <c r="B33" s="2"/>
      <c r="C33" s="125"/>
      <c r="D33" s="125"/>
      <c r="E33" s="125"/>
      <c r="F33" s="125"/>
      <c r="G33" s="125"/>
      <c r="H33" s="125"/>
      <c r="I33" s="125"/>
      <c r="J33" s="125"/>
      <c r="K33" s="125"/>
    </row>
  </sheetData>
  <sheetProtection algorithmName="SHA-512" hashValue="N97KZHHW0tmf8Sh7S82FJuxWZjK5Y0M6bzb75hWPLtdx+i/BuoBtu78ofwvlQv2guuX/DF3DgyaUwQqNZ5JzAg==" saltValue="ojwC2fqEChI07uhfkUdKIQ==" spinCount="100000" sheet="1" objects="1" scenarios="1"/>
  <mergeCells count="24">
    <mergeCell ref="C31:K31"/>
    <mergeCell ref="C32:K32"/>
    <mergeCell ref="C33:K33"/>
    <mergeCell ref="C11:K11"/>
    <mergeCell ref="C25:K25"/>
    <mergeCell ref="C26:K26"/>
    <mergeCell ref="C27:K27"/>
    <mergeCell ref="C28:K28"/>
    <mergeCell ref="C29:K29"/>
    <mergeCell ref="C30:K30"/>
    <mergeCell ref="C13:K13"/>
    <mergeCell ref="C15:K15"/>
    <mergeCell ref="C17:K17"/>
    <mergeCell ref="C23:K23"/>
    <mergeCell ref="C24:K24"/>
    <mergeCell ref="D20:K20"/>
    <mergeCell ref="B22:K22"/>
    <mergeCell ref="C14:K14"/>
    <mergeCell ref="C16:K16"/>
    <mergeCell ref="C9:K9"/>
    <mergeCell ref="C10:K10"/>
    <mergeCell ref="C12:K12"/>
    <mergeCell ref="B18:K18"/>
    <mergeCell ref="D19:K19"/>
  </mergeCells>
  <phoneticPr fontId="28" type="noConversion"/>
  <hyperlinks>
    <hyperlink ref="C23:K23" r:id="rId1" display="https://lmscockpit.bt.siemens.com/" xr:uid="{76145D55-0DCA-4183-B557-ED8282EB3C4B}"/>
    <hyperlink ref="C24:K24" r:id="rId2" display="https://myvideo.siemens.com/tag/tagid/lms%20cockpit" xr:uid="{9FC6E790-0DC1-497E-9A09-D883D83E44EA}"/>
    <hyperlink ref="D19:K19" r:id="rId3" display="https://support.industry.siemens.com/cs/my/src?lc=en-WW" xr:uid="{59CAC70A-E0E9-410D-BAFD-F9F051B67E0C}"/>
    <hyperlink ref="D20:K20" r:id="rId4" display="siveillance.support.industry@siemens.com" xr:uid="{D738C5C5-7469-4BA5-B993-3BD4331DCBE4}"/>
  </hyperlinks>
  <pageMargins left="0.70866141732283472" right="0.70866141732283472" top="0.74803149606299213" bottom="0.74803149606299213" header="0.31496062992125984" footer="0.31496062992125984"/>
  <pageSetup paperSize="9" scale="92" fitToHeight="2" orientation="portrait" horizontalDpi="4294967293" verticalDpi="4294967293"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91FE7-16FB-4B9A-A025-2024A657B7A4}">
  <sheetPr>
    <pageSetUpPr fitToPage="1"/>
  </sheetPr>
  <dimension ref="A1:AC107"/>
  <sheetViews>
    <sheetView showGridLines="0" tabSelected="1" topLeftCell="A5" zoomScaleNormal="100" workbookViewId="0">
      <selection activeCell="I12" sqref="I12"/>
    </sheetView>
  </sheetViews>
  <sheetFormatPr defaultColWidth="8.85546875" defaultRowHeight="15" outlineLevelCol="1" x14ac:dyDescent="0.25"/>
  <cols>
    <col min="1" max="1" width="4.140625" customWidth="1"/>
    <col min="2" max="2" width="0.85546875" customWidth="1"/>
    <col min="3" max="3" width="37" customWidth="1"/>
    <col min="4" max="4" width="0.7109375" customWidth="1"/>
    <col min="5" max="5" width="9.140625" customWidth="1"/>
    <col min="6" max="6" width="0.7109375" customWidth="1"/>
    <col min="8" max="8" width="0.85546875" customWidth="1"/>
    <col min="9" max="9" width="28.28515625" customWidth="1"/>
    <col min="10" max="10" width="0.7109375" customWidth="1"/>
    <col min="11" max="11" width="10.42578125" customWidth="1"/>
    <col min="12" max="12" width="0.7109375" customWidth="1"/>
    <col min="13" max="13" width="3.85546875" customWidth="1"/>
    <col min="15" max="15" width="91.42578125" customWidth="1"/>
    <col min="27" max="28" width="9.140625" customWidth="1" outlineLevel="1"/>
    <col min="29" max="29" width="9.140625" style="102" customWidth="1" outlineLevel="1"/>
    <col min="30" max="30" width="9.140625"/>
  </cols>
  <sheetData>
    <row r="1" spans="1:29" s="120" customFormat="1" ht="24.95" customHeight="1" x14ac:dyDescent="0.35">
      <c r="B1" s="119" t="s">
        <v>180</v>
      </c>
      <c r="C1" s="119"/>
      <c r="D1" s="119"/>
      <c r="E1" s="119"/>
      <c r="F1" s="119"/>
      <c r="G1" s="119"/>
      <c r="H1" s="119"/>
      <c r="I1" s="119"/>
      <c r="J1" s="119"/>
      <c r="K1" s="119"/>
      <c r="AA1" s="120" t="s">
        <v>25</v>
      </c>
      <c r="AB1" s="120" t="s">
        <v>26</v>
      </c>
      <c r="AC1" s="120" t="s">
        <v>155</v>
      </c>
    </row>
    <row r="2" spans="1:29" x14ac:dyDescent="0.25">
      <c r="A2" s="31"/>
      <c r="B2" s="31"/>
      <c r="C2" s="31"/>
      <c r="D2" s="31"/>
      <c r="E2" s="31"/>
      <c r="F2" s="31"/>
      <c r="G2" s="31"/>
      <c r="H2" s="31"/>
      <c r="I2" s="31"/>
      <c r="J2" s="31"/>
      <c r="K2" s="31"/>
      <c r="L2" s="31"/>
      <c r="M2" s="31"/>
      <c r="AA2" t="s">
        <v>27</v>
      </c>
      <c r="AB2" t="s">
        <v>28</v>
      </c>
      <c r="AC2" s="107" t="s">
        <v>156</v>
      </c>
    </row>
    <row r="3" spans="1:29" ht="21" x14ac:dyDescent="0.35">
      <c r="A3" s="31"/>
      <c r="B3" s="133" t="s">
        <v>29</v>
      </c>
      <c r="C3" s="133"/>
      <c r="D3" s="31"/>
      <c r="E3" s="31"/>
      <c r="F3" s="31"/>
      <c r="G3" s="31"/>
      <c r="H3" s="31"/>
      <c r="I3" s="44"/>
      <c r="J3" s="31"/>
      <c r="K3" s="45"/>
      <c r="L3" s="45"/>
      <c r="M3" s="31"/>
      <c r="AA3" t="s">
        <v>30</v>
      </c>
      <c r="AC3" s="107" t="s">
        <v>157</v>
      </c>
    </row>
    <row r="4" spans="1:29" ht="9" customHeight="1" x14ac:dyDescent="0.35">
      <c r="A4" s="31"/>
      <c r="B4" s="97"/>
      <c r="C4" s="97"/>
      <c r="D4" s="97"/>
      <c r="E4" s="97"/>
      <c r="F4" s="31"/>
      <c r="G4" s="44"/>
      <c r="H4" s="31"/>
      <c r="I4" s="45"/>
      <c r="J4" s="31"/>
      <c r="K4" s="31"/>
      <c r="L4" s="31"/>
      <c r="M4" s="31"/>
      <c r="AC4" s="107" t="s">
        <v>160</v>
      </c>
    </row>
    <row r="5" spans="1:29" ht="126.75" customHeight="1" thickBot="1" x14ac:dyDescent="0.3">
      <c r="A5" s="31"/>
      <c r="B5" s="134" t="s">
        <v>177</v>
      </c>
      <c r="C5" s="134"/>
      <c r="D5" s="134"/>
      <c r="E5" s="134"/>
      <c r="F5" s="134"/>
      <c r="G5" s="134"/>
      <c r="H5" s="134"/>
      <c r="I5" s="134"/>
      <c r="J5" s="134"/>
      <c r="K5" s="134"/>
      <c r="L5" s="98"/>
      <c r="M5" s="31"/>
      <c r="AC5" s="115" t="s">
        <v>173</v>
      </c>
    </row>
    <row r="6" spans="1:29" x14ac:dyDescent="0.25">
      <c r="A6" s="32"/>
      <c r="B6" s="33"/>
      <c r="C6" s="33"/>
      <c r="D6" s="33"/>
      <c r="E6" s="33"/>
      <c r="F6" s="33"/>
      <c r="G6" s="33"/>
      <c r="H6" s="33"/>
      <c r="I6" s="33"/>
      <c r="J6" s="33"/>
      <c r="K6" s="33"/>
      <c r="L6" s="33"/>
      <c r="M6" s="34"/>
      <c r="AC6" s="115" t="s">
        <v>174</v>
      </c>
    </row>
    <row r="7" spans="1:29" s="26" customFormat="1" ht="3.75" customHeight="1" x14ac:dyDescent="0.3">
      <c r="A7" s="35"/>
      <c r="B7" s="9"/>
      <c r="C7" s="10"/>
      <c r="D7" s="10"/>
      <c r="E7" s="10"/>
      <c r="F7" s="10"/>
      <c r="G7" s="10"/>
      <c r="H7" s="10"/>
      <c r="I7" s="10"/>
      <c r="J7" s="10"/>
      <c r="K7" s="10"/>
      <c r="L7" s="11"/>
      <c r="M7" s="36"/>
      <c r="AC7" s="107" t="s">
        <v>158</v>
      </c>
    </row>
    <row r="8" spans="1:29" s="27" customFormat="1" ht="20.25" customHeight="1" x14ac:dyDescent="0.25">
      <c r="A8" s="37"/>
      <c r="B8" s="12"/>
      <c r="C8" s="135" t="s">
        <v>31</v>
      </c>
      <c r="D8" s="136"/>
      <c r="E8" s="136"/>
      <c r="F8" s="136"/>
      <c r="G8" s="137"/>
      <c r="H8" s="13"/>
      <c r="I8" s="128"/>
      <c r="J8" s="129"/>
      <c r="K8" s="130"/>
      <c r="L8" s="14"/>
      <c r="M8" s="38"/>
      <c r="AC8" s="107" t="s">
        <v>161</v>
      </c>
    </row>
    <row r="9" spans="1:29" s="26" customFormat="1" ht="3.75" customHeight="1" x14ac:dyDescent="0.3">
      <c r="A9" s="35"/>
      <c r="B9" s="15"/>
      <c r="C9" s="16"/>
      <c r="D9" s="16"/>
      <c r="E9" s="16"/>
      <c r="F9" s="16"/>
      <c r="G9" s="16"/>
      <c r="H9" s="16"/>
      <c r="I9" s="16"/>
      <c r="J9" s="16"/>
      <c r="K9" s="16"/>
      <c r="L9" s="17"/>
      <c r="M9" s="36"/>
      <c r="AC9" s="103"/>
    </row>
    <row r="10" spans="1:29" s="27" customFormat="1" ht="20.25" customHeight="1" x14ac:dyDescent="0.25">
      <c r="A10" s="37"/>
      <c r="B10" s="12"/>
      <c r="C10" s="135" t="s">
        <v>32</v>
      </c>
      <c r="D10" s="136"/>
      <c r="E10" s="136"/>
      <c r="F10" s="136"/>
      <c r="G10" s="137"/>
      <c r="H10" s="13"/>
      <c r="I10" s="128"/>
      <c r="J10" s="129"/>
      <c r="K10" s="130"/>
      <c r="L10" s="14"/>
      <c r="M10" s="38"/>
      <c r="AC10" s="104"/>
    </row>
    <row r="11" spans="1:29" s="28" customFormat="1" ht="3.75" customHeight="1" x14ac:dyDescent="0.3">
      <c r="A11" s="39"/>
      <c r="B11" s="18"/>
      <c r="C11" s="19"/>
      <c r="D11" s="19"/>
      <c r="E11" s="19"/>
      <c r="F11" s="19"/>
      <c r="G11" s="19"/>
      <c r="H11" s="19"/>
      <c r="I11" s="19"/>
      <c r="J11" s="19"/>
      <c r="K11" s="19"/>
      <c r="L11" s="20"/>
      <c r="M11" s="40"/>
      <c r="AC11" s="105"/>
    </row>
    <row r="12" spans="1:29" s="27" customFormat="1" ht="20.25" x14ac:dyDescent="0.25">
      <c r="A12" s="37"/>
      <c r="B12" s="12"/>
      <c r="C12" s="135" t="s">
        <v>33</v>
      </c>
      <c r="D12" s="136"/>
      <c r="E12" s="136"/>
      <c r="F12" s="136"/>
      <c r="G12" s="137"/>
      <c r="H12" s="13"/>
      <c r="I12" s="52"/>
      <c r="J12" s="144"/>
      <c r="K12" s="145"/>
      <c r="L12" s="14"/>
      <c r="M12" s="38"/>
      <c r="O12" t="s">
        <v>159</v>
      </c>
      <c r="AC12" s="104"/>
    </row>
    <row r="13" spans="1:29" s="28" customFormat="1" ht="3.75" customHeight="1" x14ac:dyDescent="0.3">
      <c r="A13" s="39"/>
      <c r="B13" s="21"/>
      <c r="C13" s="22"/>
      <c r="D13" s="22"/>
      <c r="E13" s="22"/>
      <c r="F13" s="22"/>
      <c r="G13" s="22"/>
      <c r="H13" s="22"/>
      <c r="I13" s="22"/>
      <c r="J13" s="22"/>
      <c r="K13" s="22"/>
      <c r="L13" s="23"/>
      <c r="M13" s="40"/>
      <c r="AC13" s="105"/>
    </row>
    <row r="14" spans="1:29" s="29" customFormat="1" ht="12" customHeight="1" x14ac:dyDescent="0.3">
      <c r="A14" s="35"/>
      <c r="B14" s="16"/>
      <c r="C14" s="16"/>
      <c r="D14" s="16"/>
      <c r="E14" s="16"/>
      <c r="F14" s="16"/>
      <c r="G14" s="16"/>
      <c r="H14" s="16"/>
      <c r="I14" s="16"/>
      <c r="J14" s="16"/>
      <c r="K14" s="16"/>
      <c r="L14" s="16"/>
      <c r="M14" s="36"/>
      <c r="AC14" s="106"/>
    </row>
    <row r="15" spans="1:29" s="26" customFormat="1" ht="3.75" customHeight="1" x14ac:dyDescent="0.3">
      <c r="A15" s="35"/>
      <c r="B15" s="9"/>
      <c r="C15" s="10"/>
      <c r="D15" s="10"/>
      <c r="E15" s="10"/>
      <c r="F15" s="10"/>
      <c r="G15" s="10"/>
      <c r="H15" s="10"/>
      <c r="I15" s="10"/>
      <c r="J15" s="10"/>
      <c r="K15" s="10"/>
      <c r="L15" s="11"/>
      <c r="M15" s="36"/>
      <c r="AC15" s="103"/>
    </row>
    <row r="16" spans="1:29" s="27" customFormat="1" ht="20.25" customHeight="1" x14ac:dyDescent="0.25">
      <c r="A16" s="37"/>
      <c r="B16" s="12"/>
      <c r="C16" s="131" t="s">
        <v>34</v>
      </c>
      <c r="D16" s="132"/>
      <c r="E16" s="132"/>
      <c r="F16" s="132"/>
      <c r="G16" s="132"/>
      <c r="H16" s="132"/>
      <c r="I16" s="132"/>
      <c r="J16" s="132"/>
      <c r="K16" s="132"/>
      <c r="L16" s="24"/>
      <c r="M16" s="38"/>
      <c r="AC16" s="104"/>
    </row>
    <row r="17" spans="1:29" s="26" customFormat="1" ht="3.75" customHeight="1" x14ac:dyDescent="0.3">
      <c r="A17" s="35"/>
      <c r="B17" s="15"/>
      <c r="C17" s="16"/>
      <c r="D17" s="16"/>
      <c r="E17" s="16"/>
      <c r="F17" s="16"/>
      <c r="G17" s="16"/>
      <c r="H17" s="16"/>
      <c r="I17" s="16"/>
      <c r="J17" s="16"/>
      <c r="K17" s="16"/>
      <c r="L17" s="17"/>
      <c r="M17" s="36"/>
      <c r="AC17" s="103"/>
    </row>
    <row r="18" spans="1:29" s="27" customFormat="1" ht="20.25" customHeight="1" x14ac:dyDescent="0.25">
      <c r="A18" s="37"/>
      <c r="B18" s="12"/>
      <c r="C18" s="25" t="s">
        <v>35</v>
      </c>
      <c r="D18" s="13"/>
      <c r="E18" s="138"/>
      <c r="F18" s="139"/>
      <c r="G18" s="139"/>
      <c r="H18" s="139"/>
      <c r="I18" s="139"/>
      <c r="J18" s="139"/>
      <c r="K18" s="140"/>
      <c r="L18" s="14"/>
      <c r="M18" s="38"/>
      <c r="O18" t="s">
        <v>151</v>
      </c>
      <c r="AC18" s="104"/>
    </row>
    <row r="19" spans="1:29" s="26" customFormat="1" ht="3.75" customHeight="1" x14ac:dyDescent="0.3">
      <c r="A19" s="35"/>
      <c r="B19" s="15"/>
      <c r="C19" s="16"/>
      <c r="D19" s="16"/>
      <c r="E19" s="16"/>
      <c r="F19" s="16"/>
      <c r="G19" s="16"/>
      <c r="H19" s="16"/>
      <c r="I19" s="16"/>
      <c r="J19" s="16"/>
      <c r="K19" s="16"/>
      <c r="L19" s="17"/>
      <c r="M19" s="36"/>
      <c r="AC19" s="103"/>
    </row>
    <row r="20" spans="1:29" s="27" customFormat="1" ht="20.25" customHeight="1" x14ac:dyDescent="0.25">
      <c r="A20" s="37"/>
      <c r="B20" s="12"/>
      <c r="C20" s="25" t="s">
        <v>36</v>
      </c>
      <c r="D20" s="13"/>
      <c r="E20" s="138"/>
      <c r="F20" s="139"/>
      <c r="G20" s="139"/>
      <c r="H20" s="139"/>
      <c r="I20" s="139"/>
      <c r="J20" s="139"/>
      <c r="K20" s="140"/>
      <c r="L20" s="14"/>
      <c r="M20" s="38"/>
      <c r="O20" t="s">
        <v>152</v>
      </c>
      <c r="AC20" s="104"/>
    </row>
    <row r="21" spans="1:29" s="26" customFormat="1" ht="3.75" customHeight="1" x14ac:dyDescent="0.3">
      <c r="A21" s="35"/>
      <c r="B21" s="15"/>
      <c r="C21" s="16"/>
      <c r="D21" s="16"/>
      <c r="E21" s="16"/>
      <c r="F21" s="16"/>
      <c r="G21" s="16"/>
      <c r="H21" s="16"/>
      <c r="I21" s="16"/>
      <c r="J21" s="16"/>
      <c r="K21" s="16"/>
      <c r="L21" s="17"/>
      <c r="M21" s="36"/>
      <c r="AC21" s="103"/>
    </row>
    <row r="22" spans="1:29" s="27" customFormat="1" ht="20.25" customHeight="1" x14ac:dyDescent="0.25">
      <c r="A22" s="37"/>
      <c r="B22" s="12"/>
      <c r="C22" s="30" t="s">
        <v>37</v>
      </c>
      <c r="D22" s="13"/>
      <c r="E22" s="141"/>
      <c r="F22" s="142"/>
      <c r="G22" s="142"/>
      <c r="H22" s="142"/>
      <c r="I22" s="142"/>
      <c r="J22" s="142"/>
      <c r="K22" s="143"/>
      <c r="L22" s="14"/>
      <c r="M22" s="38"/>
      <c r="AC22" s="104"/>
    </row>
    <row r="23" spans="1:29" s="26" customFormat="1" ht="3.75" customHeight="1" x14ac:dyDescent="0.3">
      <c r="A23" s="35"/>
      <c r="B23" s="15"/>
      <c r="C23" s="16"/>
      <c r="D23" s="16"/>
      <c r="E23" s="16"/>
      <c r="F23" s="16"/>
      <c r="G23" s="16"/>
      <c r="H23" s="16"/>
      <c r="I23" s="16"/>
      <c r="J23" s="16"/>
      <c r="K23" s="16"/>
      <c r="L23" s="17"/>
      <c r="M23" s="36"/>
      <c r="AC23" s="103"/>
    </row>
    <row r="24" spans="1:29" s="27" customFormat="1" ht="20.25" customHeight="1" x14ac:dyDescent="0.25">
      <c r="A24" s="37"/>
      <c r="B24" s="12"/>
      <c r="C24" s="25" t="s">
        <v>38</v>
      </c>
      <c r="D24" s="13"/>
      <c r="E24" s="128"/>
      <c r="F24" s="129"/>
      <c r="G24" s="129"/>
      <c r="H24" s="129"/>
      <c r="I24" s="129"/>
      <c r="J24" s="129"/>
      <c r="K24" s="130"/>
      <c r="L24" s="14"/>
      <c r="M24" s="38"/>
      <c r="O24" t="s">
        <v>178</v>
      </c>
      <c r="AC24" s="104"/>
    </row>
    <row r="25" spans="1:29" s="26" customFormat="1" ht="3.75" customHeight="1" x14ac:dyDescent="0.3">
      <c r="A25" s="35"/>
      <c r="B25" s="15"/>
      <c r="C25" s="16"/>
      <c r="D25" s="16"/>
      <c r="E25" s="16"/>
      <c r="F25" s="16"/>
      <c r="G25" s="16"/>
      <c r="H25" s="16"/>
      <c r="I25" s="16"/>
      <c r="J25" s="16"/>
      <c r="K25" s="16"/>
      <c r="L25" s="17"/>
      <c r="M25" s="36"/>
      <c r="AC25" s="103"/>
    </row>
    <row r="26" spans="1:29" s="27" customFormat="1" ht="20.25" customHeight="1" x14ac:dyDescent="0.25">
      <c r="A26" s="37"/>
      <c r="B26" s="12"/>
      <c r="C26" s="25" t="s">
        <v>39</v>
      </c>
      <c r="D26" s="13"/>
      <c r="E26" s="53"/>
      <c r="F26" s="13"/>
      <c r="G26" s="135" t="s">
        <v>40</v>
      </c>
      <c r="H26" s="136"/>
      <c r="I26" s="137"/>
      <c r="J26" s="13"/>
      <c r="K26" s="53"/>
      <c r="L26" s="14"/>
      <c r="M26" s="38"/>
      <c r="O26" t="s">
        <v>179</v>
      </c>
      <c r="AC26" s="104"/>
    </row>
    <row r="27" spans="1:29" s="28" customFormat="1" ht="3.75" customHeight="1" x14ac:dyDescent="0.3">
      <c r="A27" s="39"/>
      <c r="B27" s="21"/>
      <c r="C27" s="22"/>
      <c r="D27" s="22"/>
      <c r="E27" s="49"/>
      <c r="F27" s="22"/>
      <c r="G27" s="22"/>
      <c r="H27" s="22"/>
      <c r="I27" s="22"/>
      <c r="J27" s="22"/>
      <c r="K27" s="49"/>
      <c r="L27" s="23"/>
      <c r="M27" s="40"/>
      <c r="AC27" s="105"/>
    </row>
    <row r="28" spans="1:29" s="29" customFormat="1" ht="20.25" x14ac:dyDescent="0.3">
      <c r="A28" s="35"/>
      <c r="B28" s="16"/>
      <c r="C28" s="16"/>
      <c r="D28" s="16"/>
      <c r="E28" s="50"/>
      <c r="F28" s="16"/>
      <c r="G28" s="16"/>
      <c r="H28" s="16"/>
      <c r="I28" s="16"/>
      <c r="J28" s="16"/>
      <c r="K28" s="50"/>
      <c r="L28" s="16"/>
      <c r="M28" s="36"/>
      <c r="AC28" s="106"/>
    </row>
    <row r="29" spans="1:29" s="26" customFormat="1" ht="3.75" customHeight="1" x14ac:dyDescent="0.3">
      <c r="A29" s="35"/>
      <c r="B29" s="9"/>
      <c r="C29" s="10"/>
      <c r="D29" s="10"/>
      <c r="E29" s="51"/>
      <c r="F29" s="10"/>
      <c r="G29" s="10"/>
      <c r="H29" s="10"/>
      <c r="I29" s="10"/>
      <c r="J29" s="10"/>
      <c r="K29" s="51"/>
      <c r="L29" s="11"/>
      <c r="M29" s="36"/>
      <c r="AC29" s="103"/>
    </row>
    <row r="30" spans="1:29" s="27" customFormat="1" ht="20.25" customHeight="1" x14ac:dyDescent="0.25">
      <c r="A30" s="37"/>
      <c r="B30" s="12"/>
      <c r="C30" s="25" t="s">
        <v>41</v>
      </c>
      <c r="D30" s="13"/>
      <c r="E30" s="52"/>
      <c r="F30" s="13"/>
      <c r="G30" s="135" t="s">
        <v>42</v>
      </c>
      <c r="H30" s="136"/>
      <c r="I30" s="137"/>
      <c r="J30" s="13"/>
      <c r="K30" s="53"/>
      <c r="L30" s="14"/>
      <c r="M30" s="38"/>
      <c r="O30" t="s">
        <v>43</v>
      </c>
      <c r="AC30" s="104"/>
    </row>
    <row r="31" spans="1:29" s="26" customFormat="1" ht="3.75" customHeight="1" x14ac:dyDescent="0.3">
      <c r="A31" s="35"/>
      <c r="B31" s="15"/>
      <c r="C31" s="16"/>
      <c r="D31" s="16"/>
      <c r="E31" s="50"/>
      <c r="F31" s="16"/>
      <c r="G31" s="16"/>
      <c r="H31" s="16"/>
      <c r="I31" s="16"/>
      <c r="J31" s="16"/>
      <c r="K31" s="50"/>
      <c r="L31" s="17"/>
      <c r="M31" s="36"/>
      <c r="AC31" s="103"/>
    </row>
    <row r="32" spans="1:29" s="27" customFormat="1" ht="20.25" customHeight="1" x14ac:dyDescent="0.25">
      <c r="A32" s="37"/>
      <c r="B32" s="12"/>
      <c r="C32" s="25" t="s">
        <v>44</v>
      </c>
      <c r="D32" s="13"/>
      <c r="E32" s="52"/>
      <c r="F32" s="13"/>
      <c r="G32" s="135" t="s">
        <v>45</v>
      </c>
      <c r="H32" s="136"/>
      <c r="I32" s="137"/>
      <c r="J32" s="13"/>
      <c r="K32" s="53"/>
      <c r="L32" s="14"/>
      <c r="M32" s="38"/>
      <c r="O32" t="s">
        <v>150</v>
      </c>
      <c r="AC32" s="104"/>
    </row>
    <row r="33" spans="1:29" s="26" customFormat="1" ht="3.75" customHeight="1" x14ac:dyDescent="0.3">
      <c r="A33" s="35"/>
      <c r="B33" s="15"/>
      <c r="C33" s="16"/>
      <c r="D33" s="16"/>
      <c r="E33" s="50"/>
      <c r="F33" s="16"/>
      <c r="G33" s="16"/>
      <c r="H33" s="16"/>
      <c r="I33" s="16"/>
      <c r="J33" s="16"/>
      <c r="K33" s="50"/>
      <c r="L33" s="17"/>
      <c r="M33" s="36"/>
      <c r="AC33" s="103"/>
    </row>
    <row r="34" spans="1:29" s="27" customFormat="1" ht="20.25" customHeight="1" x14ac:dyDescent="0.25">
      <c r="A34" s="37"/>
      <c r="B34" s="12"/>
      <c r="C34" s="25" t="s">
        <v>46</v>
      </c>
      <c r="D34" s="13"/>
      <c r="E34" s="52"/>
      <c r="F34" s="13"/>
      <c r="G34" s="135" t="s">
        <v>47</v>
      </c>
      <c r="H34" s="136"/>
      <c r="I34" s="137"/>
      <c r="J34" s="13"/>
      <c r="K34" s="52"/>
      <c r="L34" s="14"/>
      <c r="M34" s="38"/>
      <c r="AC34" s="104"/>
    </row>
    <row r="35" spans="1:29" s="26" customFormat="1" ht="3.75" customHeight="1" x14ac:dyDescent="0.3">
      <c r="A35" s="35"/>
      <c r="B35" s="15"/>
      <c r="C35" s="16"/>
      <c r="D35" s="16"/>
      <c r="E35" s="50"/>
      <c r="F35" s="16"/>
      <c r="G35" s="16"/>
      <c r="H35" s="16"/>
      <c r="I35" s="16"/>
      <c r="J35" s="16"/>
      <c r="K35" s="50"/>
      <c r="L35" s="17"/>
      <c r="M35" s="36"/>
      <c r="AC35" s="103"/>
    </row>
    <row r="36" spans="1:29" s="27" customFormat="1" ht="20.25" customHeight="1" x14ac:dyDescent="0.25">
      <c r="A36" s="37"/>
      <c r="B36" s="12"/>
      <c r="C36" s="25" t="s">
        <v>48</v>
      </c>
      <c r="D36" s="13"/>
      <c r="E36" s="52"/>
      <c r="F36" s="91">
        <f>IF(E36&gt;1000,E36-1000,0)</f>
        <v>0</v>
      </c>
      <c r="G36" s="135" t="s">
        <v>49</v>
      </c>
      <c r="H36" s="136"/>
      <c r="I36" s="137"/>
      <c r="J36" s="13"/>
      <c r="K36" s="52"/>
      <c r="L36" s="92">
        <f>IF(K36&gt;24,K36-24,0)</f>
        <v>0</v>
      </c>
      <c r="M36" s="38"/>
      <c r="AC36" s="104"/>
    </row>
    <row r="37" spans="1:29" s="26" customFormat="1" ht="15.75" customHeight="1" x14ac:dyDescent="0.3">
      <c r="A37" s="35"/>
      <c r="B37" s="15"/>
      <c r="C37" s="16"/>
      <c r="D37" s="16"/>
      <c r="E37" s="50"/>
      <c r="F37" s="16"/>
      <c r="G37" s="16"/>
      <c r="H37" s="16"/>
      <c r="I37" s="16"/>
      <c r="J37" s="16"/>
      <c r="K37" s="50"/>
      <c r="L37" s="17"/>
      <c r="M37" s="36"/>
      <c r="AC37" s="103"/>
    </row>
    <row r="38" spans="1:29" s="27" customFormat="1" ht="20.25" customHeight="1" x14ac:dyDescent="0.25">
      <c r="A38" s="37"/>
      <c r="B38" s="12"/>
      <c r="C38" s="25" t="s">
        <v>50</v>
      </c>
      <c r="D38" s="13"/>
      <c r="E38" s="52"/>
      <c r="F38" s="13"/>
      <c r="G38" s="135" t="s">
        <v>51</v>
      </c>
      <c r="H38" s="136"/>
      <c r="I38" s="137"/>
      <c r="J38" s="13"/>
      <c r="K38" s="52"/>
      <c r="L38" s="14"/>
      <c r="M38" s="38"/>
      <c r="AC38" s="104"/>
    </row>
    <row r="39" spans="1:29" s="26" customFormat="1" ht="3.75" customHeight="1" x14ac:dyDescent="0.3">
      <c r="A39" s="35"/>
      <c r="B39" s="15"/>
      <c r="C39" s="16"/>
      <c r="D39" s="16"/>
      <c r="E39" s="50"/>
      <c r="F39" s="16"/>
      <c r="G39" s="16"/>
      <c r="H39" s="16"/>
      <c r="I39" s="16"/>
      <c r="J39" s="16"/>
      <c r="K39" s="50"/>
      <c r="L39" s="17"/>
      <c r="M39" s="36"/>
      <c r="AC39" s="103"/>
    </row>
    <row r="40" spans="1:29" s="27" customFormat="1" ht="20.25" customHeight="1" x14ac:dyDescent="0.25">
      <c r="A40" s="37"/>
      <c r="B40" s="12"/>
      <c r="C40" s="25" t="s">
        <v>52</v>
      </c>
      <c r="D40" s="13"/>
      <c r="E40" s="52"/>
      <c r="F40" s="13"/>
      <c r="G40" s="135" t="s">
        <v>53</v>
      </c>
      <c r="H40" s="136"/>
      <c r="I40" s="137"/>
      <c r="J40" s="13"/>
      <c r="K40" s="52"/>
      <c r="L40" s="14"/>
      <c r="M40" s="38"/>
      <c r="AC40" s="104"/>
    </row>
    <row r="41" spans="1:29" s="26" customFormat="1" ht="3.75" customHeight="1" x14ac:dyDescent="0.3">
      <c r="A41" s="35"/>
      <c r="B41" s="15"/>
      <c r="C41" s="16"/>
      <c r="D41" s="16"/>
      <c r="E41" s="50"/>
      <c r="F41" s="16"/>
      <c r="G41" s="16"/>
      <c r="H41" s="16"/>
      <c r="I41" s="16"/>
      <c r="J41" s="16"/>
      <c r="K41" s="50"/>
      <c r="L41" s="17"/>
      <c r="M41" s="36"/>
      <c r="AC41" s="103"/>
    </row>
    <row r="42" spans="1:29" s="27" customFormat="1" ht="20.25" customHeight="1" x14ac:dyDescent="0.25">
      <c r="A42" s="37"/>
      <c r="B42" s="12"/>
      <c r="C42" s="25" t="s">
        <v>54</v>
      </c>
      <c r="D42" s="13"/>
      <c r="E42" s="52"/>
      <c r="F42" s="13"/>
      <c r="G42" s="135" t="s">
        <v>55</v>
      </c>
      <c r="H42" s="136"/>
      <c r="I42" s="137"/>
      <c r="J42" s="13"/>
      <c r="K42" s="52"/>
      <c r="L42" s="14"/>
      <c r="M42" s="38"/>
      <c r="AC42" s="104"/>
    </row>
    <row r="43" spans="1:29" s="26" customFormat="1" ht="3.75" customHeight="1" x14ac:dyDescent="0.3">
      <c r="A43" s="35"/>
      <c r="B43" s="15"/>
      <c r="C43" s="16"/>
      <c r="D43" s="16"/>
      <c r="E43" s="50"/>
      <c r="F43" s="16"/>
      <c r="G43" s="16"/>
      <c r="H43" s="16"/>
      <c r="I43" s="16"/>
      <c r="J43" s="16"/>
      <c r="K43" s="50"/>
      <c r="L43" s="17"/>
      <c r="M43" s="36"/>
      <c r="AC43" s="103"/>
    </row>
    <row r="44" spans="1:29" s="27" customFormat="1" ht="20.25" customHeight="1" x14ac:dyDescent="0.25">
      <c r="A44" s="37"/>
      <c r="B44" s="12"/>
      <c r="C44" s="25" t="s">
        <v>56</v>
      </c>
      <c r="D44" s="13"/>
      <c r="E44" s="52"/>
      <c r="F44" s="13"/>
      <c r="G44" s="135" t="s">
        <v>57</v>
      </c>
      <c r="H44" s="136"/>
      <c r="I44" s="137"/>
      <c r="J44" s="13"/>
      <c r="K44" s="52"/>
      <c r="L44" s="14"/>
      <c r="M44" s="38"/>
      <c r="AC44" s="104"/>
    </row>
    <row r="45" spans="1:29" s="26" customFormat="1" ht="3.75" customHeight="1" x14ac:dyDescent="0.3">
      <c r="A45" s="35"/>
      <c r="B45" s="15"/>
      <c r="C45" s="16"/>
      <c r="D45" s="16"/>
      <c r="E45" s="50"/>
      <c r="F45" s="16"/>
      <c r="G45" s="16"/>
      <c r="H45" s="16"/>
      <c r="I45" s="16"/>
      <c r="J45" s="16"/>
      <c r="K45" s="50"/>
      <c r="L45" s="17"/>
      <c r="M45" s="36"/>
      <c r="AC45" s="103"/>
    </row>
    <row r="46" spans="1:29" s="27" customFormat="1" ht="20.25" customHeight="1" x14ac:dyDescent="0.25">
      <c r="A46" s="37"/>
      <c r="B46" s="12"/>
      <c r="C46" s="25" t="s">
        <v>58</v>
      </c>
      <c r="D46" s="13"/>
      <c r="E46" s="53"/>
      <c r="F46" s="13"/>
      <c r="G46" s="135" t="s">
        <v>59</v>
      </c>
      <c r="H46" s="136"/>
      <c r="I46" s="137"/>
      <c r="J46" s="13"/>
      <c r="K46" s="52"/>
      <c r="L46" s="14"/>
      <c r="M46" s="38"/>
      <c r="O46" t="s">
        <v>60</v>
      </c>
      <c r="AC46" s="104"/>
    </row>
    <row r="47" spans="1:29" s="26" customFormat="1" ht="3.75" customHeight="1" x14ac:dyDescent="0.3">
      <c r="A47" s="35"/>
      <c r="B47" s="15"/>
      <c r="C47" s="16"/>
      <c r="D47" s="16"/>
      <c r="E47" s="50"/>
      <c r="F47" s="16"/>
      <c r="G47" s="16"/>
      <c r="H47" s="16"/>
      <c r="I47" s="16"/>
      <c r="J47" s="16"/>
      <c r="K47" s="50"/>
      <c r="L47" s="17"/>
      <c r="M47" s="36"/>
      <c r="AC47" s="103"/>
    </row>
    <row r="48" spans="1:29" s="27" customFormat="1" ht="20.25" customHeight="1" x14ac:dyDescent="0.25">
      <c r="A48" s="37"/>
      <c r="B48" s="12"/>
      <c r="C48" s="25" t="s">
        <v>61</v>
      </c>
      <c r="D48" s="13"/>
      <c r="E48" s="52"/>
      <c r="F48" s="13"/>
      <c r="G48" s="135" t="s">
        <v>62</v>
      </c>
      <c r="H48" s="136"/>
      <c r="I48" s="137"/>
      <c r="J48" s="13"/>
      <c r="K48" s="52"/>
      <c r="L48" s="14"/>
      <c r="M48" s="38"/>
      <c r="O48" s="3" t="str">
        <f>IF(K48=AA2,"Apogee Interface is no longer supported. Please upgrade the Apogee system to Desigo CC or Cerberus DMS and - if required - order a new SiPass GMS Integration license. ","")</f>
        <v/>
      </c>
      <c r="AC48" s="104"/>
    </row>
    <row r="49" spans="1:29" s="26" customFormat="1" ht="3.75" customHeight="1" x14ac:dyDescent="0.3">
      <c r="A49" s="35"/>
      <c r="B49" s="15"/>
      <c r="C49" s="16"/>
      <c r="D49" s="16"/>
      <c r="E49" s="50"/>
      <c r="F49" s="16"/>
      <c r="G49" s="16"/>
      <c r="H49" s="16"/>
      <c r="I49" s="16"/>
      <c r="J49" s="16"/>
      <c r="K49" s="50"/>
      <c r="L49" s="17"/>
      <c r="M49" s="36"/>
      <c r="AC49" s="103"/>
    </row>
    <row r="50" spans="1:29" s="27" customFormat="1" ht="20.25" customHeight="1" x14ac:dyDescent="0.25">
      <c r="A50" s="37"/>
      <c r="B50" s="12"/>
      <c r="C50" s="25" t="s">
        <v>63</v>
      </c>
      <c r="D50" s="13"/>
      <c r="E50" s="52"/>
      <c r="F50" s="13"/>
      <c r="G50" s="135" t="s">
        <v>64</v>
      </c>
      <c r="H50" s="136"/>
      <c r="I50" s="137"/>
      <c r="J50" s="13"/>
      <c r="K50" s="52"/>
      <c r="L50" s="14"/>
      <c r="M50" s="38"/>
      <c r="AC50" s="104"/>
    </row>
    <row r="51" spans="1:29" s="26" customFormat="1" ht="3.75" customHeight="1" x14ac:dyDescent="0.3">
      <c r="A51" s="35"/>
      <c r="B51" s="15"/>
      <c r="C51" s="16"/>
      <c r="D51" s="16"/>
      <c r="E51" s="50"/>
      <c r="F51" s="16"/>
      <c r="G51" s="16"/>
      <c r="H51" s="16"/>
      <c r="I51" s="16"/>
      <c r="J51" s="16"/>
      <c r="K51" s="50"/>
      <c r="L51" s="17"/>
      <c r="M51" s="36"/>
      <c r="AC51" s="103"/>
    </row>
    <row r="52" spans="1:29" s="27" customFormat="1" ht="20.25" customHeight="1" x14ac:dyDescent="0.25">
      <c r="A52" s="37"/>
      <c r="B52" s="12"/>
      <c r="C52" s="25" t="s">
        <v>65</v>
      </c>
      <c r="D52" s="13"/>
      <c r="E52" s="52"/>
      <c r="F52" s="13"/>
      <c r="G52" s="135" t="s">
        <v>66</v>
      </c>
      <c r="H52" s="136"/>
      <c r="I52" s="137"/>
      <c r="J52" s="13"/>
      <c r="K52" s="52"/>
      <c r="L52" s="14"/>
      <c r="M52" s="38"/>
      <c r="O52" s="3" t="str">
        <f>IF(E52=AA2,"MM8000 Interface is no longer supported. Please upgrade the MM8000 system to Desigo CC or Cerberus DMS and - if required - order a new SiPass GMS Integration license. ","")</f>
        <v/>
      </c>
      <c r="AC52" s="104"/>
    </row>
    <row r="53" spans="1:29" s="26" customFormat="1" ht="3.75" customHeight="1" x14ac:dyDescent="0.3">
      <c r="A53" s="35"/>
      <c r="B53" s="15"/>
      <c r="C53" s="16"/>
      <c r="D53" s="16"/>
      <c r="E53" s="50"/>
      <c r="F53" s="16"/>
      <c r="G53" s="16"/>
      <c r="H53" s="16"/>
      <c r="I53" s="16"/>
      <c r="J53" s="16"/>
      <c r="K53" s="50"/>
      <c r="L53" s="17"/>
      <c r="M53" s="36"/>
      <c r="AC53" s="103"/>
    </row>
    <row r="54" spans="1:29" s="27" customFormat="1" ht="20.25" customHeight="1" x14ac:dyDescent="0.25">
      <c r="A54" s="37"/>
      <c r="B54" s="12"/>
      <c r="C54" s="25" t="s">
        <v>67</v>
      </c>
      <c r="D54" s="13"/>
      <c r="E54" s="52"/>
      <c r="F54" s="13"/>
      <c r="G54" s="135" t="s">
        <v>68</v>
      </c>
      <c r="H54" s="136"/>
      <c r="I54" s="137"/>
      <c r="J54" s="13"/>
      <c r="K54" s="52"/>
      <c r="L54" s="14"/>
      <c r="M54" s="38"/>
      <c r="AC54" s="104"/>
    </row>
    <row r="55" spans="1:29" s="26" customFormat="1" ht="3.75" customHeight="1" x14ac:dyDescent="0.3">
      <c r="A55" s="35"/>
      <c r="B55" s="15"/>
      <c r="C55" s="16"/>
      <c r="D55" s="16"/>
      <c r="E55" s="50"/>
      <c r="F55" s="16"/>
      <c r="G55" s="16"/>
      <c r="H55" s="16"/>
      <c r="I55" s="16"/>
      <c r="J55" s="16"/>
      <c r="K55" s="50"/>
      <c r="L55" s="17"/>
      <c r="M55" s="36"/>
      <c r="AC55" s="103"/>
    </row>
    <row r="56" spans="1:29" s="27" customFormat="1" ht="20.25" customHeight="1" x14ac:dyDescent="0.25">
      <c r="A56" s="37"/>
      <c r="B56" s="12"/>
      <c r="C56" s="25" t="s">
        <v>69</v>
      </c>
      <c r="D56" s="13"/>
      <c r="E56" s="52"/>
      <c r="F56" s="13"/>
      <c r="G56" s="135"/>
      <c r="H56" s="136"/>
      <c r="I56" s="137"/>
      <c r="J56" s="13"/>
      <c r="K56" s="48"/>
      <c r="L56" s="14"/>
      <c r="M56" s="38"/>
      <c r="AC56" s="104"/>
    </row>
    <row r="57" spans="1:29" s="28" customFormat="1" ht="3.75" customHeight="1" x14ac:dyDescent="0.3">
      <c r="A57" s="39"/>
      <c r="B57" s="21"/>
      <c r="C57" s="22"/>
      <c r="D57" s="22"/>
      <c r="E57" s="22"/>
      <c r="F57" s="22"/>
      <c r="G57" s="22"/>
      <c r="H57" s="22"/>
      <c r="I57" s="22"/>
      <c r="J57" s="22"/>
      <c r="K57" s="22"/>
      <c r="L57" s="23"/>
      <c r="M57" s="40"/>
      <c r="AC57" s="105"/>
    </row>
    <row r="58" spans="1:29" ht="15.75" thickBot="1" x14ac:dyDescent="0.3">
      <c r="A58" s="54"/>
      <c r="B58" s="4"/>
      <c r="C58" s="4"/>
      <c r="D58" s="4"/>
      <c r="E58" s="4"/>
      <c r="F58" s="4"/>
      <c r="G58" s="4"/>
      <c r="H58" s="4"/>
      <c r="I58" s="4"/>
      <c r="J58" s="4"/>
      <c r="K58" s="4"/>
      <c r="L58" s="4"/>
      <c r="M58" s="55"/>
    </row>
    <row r="59" spans="1:29" x14ac:dyDescent="0.25">
      <c r="A59" s="32"/>
      <c r="B59" s="33"/>
      <c r="C59" s="33"/>
      <c r="D59" s="33"/>
      <c r="E59" s="33"/>
      <c r="F59" s="33"/>
      <c r="G59" s="33"/>
      <c r="H59" s="33"/>
      <c r="I59" s="33"/>
      <c r="J59" s="33"/>
      <c r="K59" s="33"/>
      <c r="L59" s="33"/>
      <c r="M59" s="34"/>
    </row>
    <row r="60" spans="1:29" ht="6.75" customHeight="1" x14ac:dyDescent="0.25">
      <c r="A60" s="54"/>
      <c r="B60" s="57"/>
      <c r="C60" s="58"/>
      <c r="D60" s="58"/>
      <c r="E60" s="58"/>
      <c r="F60" s="58"/>
      <c r="G60" s="58"/>
      <c r="H60" s="58"/>
      <c r="I60" s="58"/>
      <c r="J60" s="58"/>
      <c r="K60" s="58"/>
      <c r="L60" s="59"/>
      <c r="M60" s="55"/>
    </row>
    <row r="61" spans="1:29" ht="15.75" x14ac:dyDescent="0.25">
      <c r="A61" s="54"/>
      <c r="B61" s="64" t="s">
        <v>70</v>
      </c>
      <c r="C61" s="4"/>
      <c r="D61" s="4"/>
      <c r="E61" s="4"/>
      <c r="F61" s="4"/>
      <c r="G61" s="4"/>
      <c r="H61" s="4"/>
      <c r="I61" s="4"/>
      <c r="J61" s="4"/>
      <c r="K61" s="4"/>
      <c r="L61" s="60"/>
      <c r="M61" s="55"/>
      <c r="O61" s="101"/>
    </row>
    <row r="62" spans="1:29" ht="5.25" customHeight="1" x14ac:dyDescent="0.25">
      <c r="A62" s="54"/>
      <c r="B62" s="64"/>
      <c r="C62" s="4"/>
      <c r="D62" s="4"/>
      <c r="E62" s="4"/>
      <c r="F62" s="4"/>
      <c r="G62" s="4"/>
      <c r="H62" s="4"/>
      <c r="I62" s="4"/>
      <c r="J62" s="4"/>
      <c r="K62" s="4"/>
      <c r="L62" s="60"/>
      <c r="M62" s="55"/>
    </row>
    <row r="63" spans="1:29" ht="15.75" x14ac:dyDescent="0.25">
      <c r="A63" s="54"/>
      <c r="B63" s="64"/>
      <c r="C63" s="95" t="s">
        <v>148</v>
      </c>
      <c r="D63" s="4"/>
      <c r="E63" s="4"/>
      <c r="F63" s="4"/>
      <c r="G63" s="4"/>
      <c r="H63" s="4"/>
      <c r="I63" s="100" t="str">
        <f>IF(AND(E30&gt;1,E32&gt;=1,K54=AA2),"","Not applicable")</f>
        <v>Not applicable</v>
      </c>
      <c r="J63" s="71" t="b">
        <f>I63=""</f>
        <v>0</v>
      </c>
      <c r="K63" s="56" t="str">
        <f>IF(AND(K54=AA2,SUM(K65:K71)&lt;E30,SUM(K65:K71)&lt;=E32),"",IF(I63="","Invalid",IF(SUM(K65:K71)&gt;0,"Invalid","")))</f>
        <v/>
      </c>
      <c r="L63" s="60"/>
      <c r="M63" s="55"/>
      <c r="O63" s="101" t="str">
        <f>IF(K63="","",IF(K54=AA2,IF(SUM(K65:K71)&gt;E32,"Number of licensed HR Interface Clients must not be exceeded","Number of integrations must be lower than number of licensed Workstations"),"Requires Management Station API activated"))</f>
        <v/>
      </c>
    </row>
    <row r="64" spans="1:29" ht="4.5" customHeight="1" x14ac:dyDescent="0.25">
      <c r="A64" s="54"/>
      <c r="B64" s="61"/>
      <c r="C64" s="4"/>
      <c r="D64" s="4"/>
      <c r="E64" s="4"/>
      <c r="F64" s="4"/>
      <c r="G64" s="4"/>
      <c r="H64" s="4"/>
      <c r="I64" s="6"/>
      <c r="J64" s="71"/>
      <c r="K64" s="4"/>
      <c r="L64" s="60"/>
      <c r="M64" s="55"/>
    </row>
    <row r="65" spans="1:29" ht="18.75" x14ac:dyDescent="0.25">
      <c r="A65" s="54"/>
      <c r="B65" s="61"/>
      <c r="C65" s="73" t="s">
        <v>147</v>
      </c>
      <c r="D65" s="4"/>
      <c r="E65" s="4"/>
      <c r="F65" s="4"/>
      <c r="G65" s="4"/>
      <c r="H65" s="4"/>
      <c r="J65" s="71"/>
      <c r="K65" s="52"/>
      <c r="L65" s="60"/>
      <c r="M65" s="55"/>
      <c r="O65" t="s">
        <v>146</v>
      </c>
    </row>
    <row r="66" spans="1:29" s="26" customFormat="1" ht="3.75" customHeight="1" x14ac:dyDescent="0.3">
      <c r="A66" s="35"/>
      <c r="B66" s="65"/>
      <c r="C66" s="7"/>
      <c r="D66" s="16"/>
      <c r="E66" s="50"/>
      <c r="F66" s="16"/>
      <c r="G66" s="16"/>
      <c r="H66" s="16"/>
      <c r="I66" s="50"/>
      <c r="J66" s="72"/>
      <c r="K66" s="16"/>
      <c r="L66" s="60"/>
      <c r="M66" s="55"/>
      <c r="AC66" s="103"/>
    </row>
    <row r="67" spans="1:29" ht="18.75" x14ac:dyDescent="0.25">
      <c r="A67" s="54"/>
      <c r="B67" s="61"/>
      <c r="C67" s="73" t="s">
        <v>189</v>
      </c>
      <c r="D67" s="4"/>
      <c r="E67" s="4"/>
      <c r="F67" s="4"/>
      <c r="G67" s="4"/>
      <c r="H67" s="4"/>
      <c r="I67" s="56"/>
      <c r="J67" s="71"/>
      <c r="K67" s="52"/>
      <c r="L67" s="60"/>
      <c r="M67" s="55"/>
      <c r="O67" t="s">
        <v>146</v>
      </c>
    </row>
    <row r="68" spans="1:29" s="26" customFormat="1" ht="3.75" customHeight="1" x14ac:dyDescent="0.3">
      <c r="A68" s="35"/>
      <c r="B68" s="65"/>
      <c r="C68" s="7"/>
      <c r="D68" s="16"/>
      <c r="E68" s="50"/>
      <c r="F68" s="16"/>
      <c r="G68" s="16"/>
      <c r="H68" s="16"/>
      <c r="I68" s="50"/>
      <c r="J68" s="72"/>
      <c r="K68" s="16"/>
      <c r="L68" s="60"/>
      <c r="M68" s="55"/>
      <c r="AC68" s="103"/>
    </row>
    <row r="69" spans="1:29" ht="18.75" x14ac:dyDescent="0.25">
      <c r="A69" s="54"/>
      <c r="B69" s="61"/>
      <c r="C69" s="73" t="s">
        <v>190</v>
      </c>
      <c r="D69" s="4"/>
      <c r="E69" s="4"/>
      <c r="F69" s="4"/>
      <c r="G69" s="4"/>
      <c r="H69" s="4"/>
      <c r="I69" s="56"/>
      <c r="J69" s="71"/>
      <c r="K69" s="52"/>
      <c r="L69" s="60"/>
      <c r="M69" s="55"/>
      <c r="O69" t="s">
        <v>146</v>
      </c>
    </row>
    <row r="70" spans="1:29" s="26" customFormat="1" ht="3.75" customHeight="1" x14ac:dyDescent="0.3">
      <c r="A70" s="35"/>
      <c r="B70" s="65"/>
      <c r="C70" s="7"/>
      <c r="D70" s="16"/>
      <c r="E70" s="50"/>
      <c r="F70" s="16"/>
      <c r="G70" s="16"/>
      <c r="H70" s="16"/>
      <c r="I70" s="50"/>
      <c r="J70" s="72"/>
      <c r="K70" s="16"/>
      <c r="L70" s="60"/>
      <c r="M70" s="55"/>
      <c r="AC70" s="103"/>
    </row>
    <row r="71" spans="1:29" ht="18.75" x14ac:dyDescent="0.25">
      <c r="A71" s="54"/>
      <c r="B71" s="61"/>
      <c r="C71" s="73" t="s">
        <v>144</v>
      </c>
      <c r="D71" s="4"/>
      <c r="E71" s="4"/>
      <c r="F71" s="4"/>
      <c r="G71" s="4"/>
      <c r="H71" s="4"/>
      <c r="I71" s="56"/>
      <c r="J71" s="71"/>
      <c r="K71" s="52"/>
      <c r="L71" s="60"/>
      <c r="M71" s="55"/>
      <c r="O71" t="s">
        <v>146</v>
      </c>
    </row>
    <row r="72" spans="1:29" ht="15" customHeight="1" x14ac:dyDescent="0.25">
      <c r="A72" s="54"/>
      <c r="B72" s="64"/>
      <c r="C72" s="4"/>
      <c r="D72" s="4"/>
      <c r="E72" s="4"/>
      <c r="F72" s="4"/>
      <c r="G72" s="4"/>
      <c r="H72" s="4"/>
      <c r="I72" s="6"/>
      <c r="J72" s="71"/>
      <c r="L72" s="60"/>
      <c r="M72" s="55"/>
    </row>
    <row r="73" spans="1:29" ht="15.75" x14ac:dyDescent="0.25">
      <c r="A73" s="54"/>
      <c r="B73" s="64"/>
      <c r="C73" s="95" t="s">
        <v>149</v>
      </c>
      <c r="D73" s="4"/>
      <c r="E73" s="71"/>
      <c r="F73" s="71"/>
      <c r="G73" s="4"/>
      <c r="H73" s="4"/>
      <c r="I73" s="100" t="str">
        <f>IF(E32&gt;0,"",IF(AND(E32&gt;0,K63="Invalid"),"","Not applicable"))</f>
        <v>Not applicable</v>
      </c>
      <c r="J73" s="71"/>
      <c r="K73" s="56" t="str">
        <f>IF(K75=1,IF(SUM(K65:K71)&lt;E32,"",IF(AND(E32&gt;0,K63="Invalid"),"","Invalid")),"")</f>
        <v/>
      </c>
      <c r="L73" s="60"/>
      <c r="M73" s="55"/>
      <c r="O73" s="101" t="str">
        <f>IF(K73="","","Total number of integrations must not exceed the number of licensed HR Interface Clients")</f>
        <v/>
      </c>
    </row>
    <row r="74" spans="1:29" ht="4.5" customHeight="1" x14ac:dyDescent="0.25">
      <c r="A74" s="54"/>
      <c r="B74" s="61"/>
      <c r="C74" s="4"/>
      <c r="D74" s="4"/>
      <c r="E74" s="71"/>
      <c r="F74" s="71"/>
      <c r="G74" s="4"/>
      <c r="H74" s="4"/>
      <c r="I74" s="6"/>
      <c r="K74" s="4"/>
      <c r="L74" s="60"/>
      <c r="M74" s="55"/>
    </row>
    <row r="75" spans="1:29" ht="18.75" x14ac:dyDescent="0.25">
      <c r="A75" s="54"/>
      <c r="B75" s="61"/>
      <c r="C75" s="73" t="s">
        <v>145</v>
      </c>
      <c r="D75" s="4"/>
      <c r="E75" s="71"/>
      <c r="F75" s="71"/>
      <c r="G75" s="4"/>
      <c r="H75" s="4"/>
      <c r="J75" s="71"/>
      <c r="K75" s="52"/>
      <c r="L75" s="60"/>
      <c r="M75" s="55"/>
      <c r="O75" t="s">
        <v>71</v>
      </c>
    </row>
    <row r="76" spans="1:29" s="26" customFormat="1" ht="3.75" customHeight="1" x14ac:dyDescent="0.3">
      <c r="A76" s="35"/>
      <c r="B76" s="66"/>
      <c r="C76" s="67"/>
      <c r="D76" s="67"/>
      <c r="E76" s="68"/>
      <c r="F76" s="67"/>
      <c r="G76" s="67"/>
      <c r="H76" s="67"/>
      <c r="I76" s="67"/>
      <c r="J76" s="67"/>
      <c r="K76" s="68"/>
      <c r="L76" s="69"/>
      <c r="M76" s="55"/>
      <c r="AC76" s="103"/>
    </row>
    <row r="77" spans="1:29" ht="15.75" thickBot="1" x14ac:dyDescent="0.3">
      <c r="A77" s="41"/>
      <c r="B77" s="42"/>
      <c r="C77" s="42"/>
      <c r="D77" s="42"/>
      <c r="E77" s="42"/>
      <c r="F77" s="42"/>
      <c r="G77" s="42"/>
      <c r="H77" s="42"/>
      <c r="I77" s="42"/>
      <c r="J77" s="42"/>
      <c r="K77" s="42"/>
      <c r="L77" s="42"/>
      <c r="M77" s="43"/>
    </row>
    <row r="78" spans="1:29" ht="15.75" thickBot="1" x14ac:dyDescent="0.3">
      <c r="A78" s="31"/>
      <c r="B78" s="31"/>
      <c r="C78" s="31"/>
      <c r="D78" s="31"/>
      <c r="E78" s="31"/>
      <c r="F78" s="31"/>
      <c r="G78" s="31"/>
      <c r="H78" s="31"/>
      <c r="I78" s="31"/>
      <c r="J78" s="31"/>
      <c r="K78" s="31"/>
      <c r="L78" s="31"/>
      <c r="M78" s="31"/>
    </row>
    <row r="79" spans="1:29" x14ac:dyDescent="0.25">
      <c r="A79" s="32"/>
      <c r="B79" s="33"/>
      <c r="C79" s="33"/>
      <c r="D79" s="33"/>
      <c r="E79" s="33"/>
      <c r="F79" s="33"/>
      <c r="G79" s="33"/>
      <c r="H79" s="33"/>
      <c r="I79" s="33"/>
      <c r="J79" s="33"/>
      <c r="K79" s="33"/>
      <c r="L79" s="33"/>
      <c r="M79" s="34"/>
      <c r="N79" s="62"/>
    </row>
    <row r="80" spans="1:29" ht="15.75" x14ac:dyDescent="0.25">
      <c r="A80" s="54"/>
      <c r="B80" s="63" t="s">
        <v>72</v>
      </c>
      <c r="C80" s="63"/>
      <c r="D80" s="4"/>
      <c r="E80" s="56" t="str">
        <f>IF(E56=$AA$2,"Please also fill in the information from the offline license file:","Not applicable / You do NOT need to fill in the following form:")</f>
        <v>Not applicable / You do NOT need to fill in the following form:</v>
      </c>
      <c r="F80" s="4"/>
      <c r="G80" s="4"/>
      <c r="H80" s="4"/>
      <c r="I80" s="4"/>
      <c r="J80" s="4"/>
      <c r="K80" s="4"/>
      <c r="L80" s="4"/>
      <c r="M80" s="55"/>
    </row>
    <row r="81" spans="1:29" ht="15.75" thickBot="1" x14ac:dyDescent="0.3">
      <c r="A81" s="41"/>
      <c r="B81" s="42"/>
      <c r="C81" s="42"/>
      <c r="D81" s="42"/>
      <c r="E81" s="42"/>
      <c r="F81" s="42"/>
      <c r="G81" s="42"/>
      <c r="H81" s="42"/>
      <c r="I81" s="42"/>
      <c r="J81" s="42"/>
      <c r="K81" s="42"/>
      <c r="L81" s="42"/>
      <c r="M81" s="43"/>
    </row>
    <row r="82" spans="1:29" x14ac:dyDescent="0.25">
      <c r="A82" s="54"/>
      <c r="B82" s="4"/>
      <c r="C82" s="4"/>
      <c r="D82" s="4"/>
      <c r="E82" s="4"/>
      <c r="F82" s="4"/>
      <c r="G82" s="4"/>
      <c r="H82" s="4"/>
      <c r="I82" s="4"/>
      <c r="J82" s="4"/>
      <c r="K82" s="4"/>
      <c r="L82" s="4"/>
      <c r="M82" s="55"/>
    </row>
    <row r="83" spans="1:29" s="26" customFormat="1" ht="3.75" customHeight="1" x14ac:dyDescent="0.3">
      <c r="A83" s="35"/>
      <c r="B83" s="9"/>
      <c r="C83" s="10"/>
      <c r="D83" s="10"/>
      <c r="E83" s="10"/>
      <c r="F83" s="10"/>
      <c r="G83" s="10"/>
      <c r="H83" s="10"/>
      <c r="I83" s="10"/>
      <c r="J83" s="10"/>
      <c r="K83" s="10"/>
      <c r="L83" s="11"/>
      <c r="M83" s="36"/>
      <c r="AC83" s="103"/>
    </row>
    <row r="84" spans="1:29" s="27" customFormat="1" ht="20.25" customHeight="1" x14ac:dyDescent="0.25">
      <c r="A84" s="37"/>
      <c r="B84" s="12"/>
      <c r="C84" s="146" t="s">
        <v>32</v>
      </c>
      <c r="D84" s="147"/>
      <c r="E84" s="147"/>
      <c r="F84" s="147"/>
      <c r="G84" s="148"/>
      <c r="H84" s="13"/>
      <c r="I84" s="128" t="s">
        <v>73</v>
      </c>
      <c r="J84" s="129"/>
      <c r="K84" s="130"/>
      <c r="L84" s="14"/>
      <c r="M84" s="38"/>
      <c r="AC84" s="104"/>
    </row>
    <row r="85" spans="1:29" s="28" customFormat="1" ht="3.75" customHeight="1" x14ac:dyDescent="0.3">
      <c r="A85" s="39"/>
      <c r="B85" s="18"/>
      <c r="C85" s="19"/>
      <c r="D85" s="19"/>
      <c r="E85" s="19"/>
      <c r="F85" s="19"/>
      <c r="G85" s="19"/>
      <c r="H85" s="19"/>
      <c r="I85" s="19"/>
      <c r="J85" s="19"/>
      <c r="K85" s="19"/>
      <c r="L85" s="20"/>
      <c r="M85" s="40"/>
      <c r="AC85" s="105"/>
    </row>
    <row r="86" spans="1:29" s="27" customFormat="1" ht="20.25" customHeight="1" x14ac:dyDescent="0.25">
      <c r="A86" s="37"/>
      <c r="B86" s="12"/>
      <c r="C86" s="146" t="s">
        <v>74</v>
      </c>
      <c r="D86" s="147"/>
      <c r="E86" s="147"/>
      <c r="F86" s="147"/>
      <c r="G86" s="148"/>
      <c r="H86" s="13"/>
      <c r="I86" s="128"/>
      <c r="J86" s="129"/>
      <c r="K86" s="130"/>
      <c r="L86" s="14"/>
      <c r="M86" s="38"/>
      <c r="AC86" s="104"/>
    </row>
    <row r="87" spans="1:29" s="28" customFormat="1" ht="3.75" customHeight="1" x14ac:dyDescent="0.3">
      <c r="A87" s="39"/>
      <c r="B87" s="21"/>
      <c r="C87" s="22"/>
      <c r="D87" s="22"/>
      <c r="E87" s="22"/>
      <c r="F87" s="22"/>
      <c r="G87" s="22"/>
      <c r="H87" s="22"/>
      <c r="I87" s="22"/>
      <c r="J87" s="22"/>
      <c r="K87" s="22"/>
      <c r="L87" s="23"/>
      <c r="M87" s="40"/>
      <c r="AC87" s="105"/>
    </row>
    <row r="88" spans="1:29" s="29" customFormat="1" ht="12" customHeight="1" x14ac:dyDescent="0.3">
      <c r="A88" s="35"/>
      <c r="B88" s="16"/>
      <c r="C88" s="16"/>
      <c r="D88" s="16"/>
      <c r="E88" s="16"/>
      <c r="F88" s="16"/>
      <c r="G88" s="16"/>
      <c r="H88" s="16"/>
      <c r="I88" s="16"/>
      <c r="J88" s="16"/>
      <c r="K88" s="16"/>
      <c r="L88" s="16"/>
      <c r="M88" s="36"/>
      <c r="AC88" s="106"/>
    </row>
    <row r="89" spans="1:29" s="26" customFormat="1" ht="3.75" customHeight="1" x14ac:dyDescent="0.3">
      <c r="A89" s="35"/>
      <c r="B89" s="9"/>
      <c r="C89" s="10"/>
      <c r="D89" s="10"/>
      <c r="E89" s="10"/>
      <c r="F89" s="10"/>
      <c r="G89" s="10"/>
      <c r="H89" s="10"/>
      <c r="I89" s="10"/>
      <c r="J89" s="10"/>
      <c r="K89" s="10"/>
      <c r="L89" s="11"/>
      <c r="M89" s="36"/>
      <c r="AC89" s="103"/>
    </row>
    <row r="90" spans="1:29" s="27" customFormat="1" ht="20.25" customHeight="1" x14ac:dyDescent="0.25">
      <c r="A90" s="37"/>
      <c r="B90" s="12"/>
      <c r="C90" s="150" t="s">
        <v>34</v>
      </c>
      <c r="D90" s="151"/>
      <c r="E90" s="151"/>
      <c r="F90" s="151"/>
      <c r="G90" s="151"/>
      <c r="H90" s="151"/>
      <c r="I90" s="151"/>
      <c r="J90" s="151"/>
      <c r="K90" s="152"/>
      <c r="L90" s="14"/>
      <c r="M90" s="38"/>
      <c r="AC90" s="104"/>
    </row>
    <row r="91" spans="1:29" s="26" customFormat="1" ht="3.75" customHeight="1" x14ac:dyDescent="0.3">
      <c r="A91" s="35"/>
      <c r="B91" s="15"/>
      <c r="C91" s="16"/>
      <c r="D91" s="16"/>
      <c r="E91" s="16"/>
      <c r="F91" s="16"/>
      <c r="G91" s="16"/>
      <c r="H91" s="16"/>
      <c r="I91" s="16"/>
      <c r="J91" s="16"/>
      <c r="K91" s="16"/>
      <c r="L91" s="17"/>
      <c r="M91" s="36"/>
      <c r="AC91" s="103"/>
    </row>
    <row r="92" spans="1:29" s="27" customFormat="1" ht="20.25" customHeight="1" x14ac:dyDescent="0.25">
      <c r="A92" s="37"/>
      <c r="B92" s="12"/>
      <c r="C92" s="46" t="s">
        <v>35</v>
      </c>
      <c r="D92" s="13"/>
      <c r="E92" s="128"/>
      <c r="F92" s="129"/>
      <c r="G92" s="129"/>
      <c r="H92" s="129"/>
      <c r="I92" s="129"/>
      <c r="J92" s="129"/>
      <c r="K92" s="130"/>
      <c r="L92" s="14"/>
      <c r="M92" s="38"/>
      <c r="O92" t="s">
        <v>75</v>
      </c>
      <c r="AC92" s="104"/>
    </row>
    <row r="93" spans="1:29" s="26" customFormat="1" ht="3.75" customHeight="1" x14ac:dyDescent="0.3">
      <c r="A93" s="35"/>
      <c r="B93" s="15"/>
      <c r="C93" s="16"/>
      <c r="D93" s="16"/>
      <c r="E93" s="16"/>
      <c r="F93" s="16"/>
      <c r="G93" s="16"/>
      <c r="H93" s="16"/>
      <c r="I93" s="16"/>
      <c r="J93" s="16"/>
      <c r="K93" s="16"/>
      <c r="L93" s="17"/>
      <c r="M93" s="36"/>
      <c r="AC93" s="103"/>
    </row>
    <row r="94" spans="1:29" s="27" customFormat="1" ht="20.25" customHeight="1" x14ac:dyDescent="0.25">
      <c r="A94" s="37"/>
      <c r="B94" s="12"/>
      <c r="C94" s="46" t="s">
        <v>36</v>
      </c>
      <c r="D94" s="13"/>
      <c r="E94" s="128"/>
      <c r="F94" s="129"/>
      <c r="G94" s="129"/>
      <c r="H94" s="129"/>
      <c r="I94" s="129"/>
      <c r="J94" s="129"/>
      <c r="K94" s="130"/>
      <c r="L94" s="14"/>
      <c r="M94" s="38"/>
      <c r="AC94" s="104"/>
    </row>
    <row r="95" spans="1:29" s="26" customFormat="1" ht="3.75" customHeight="1" x14ac:dyDescent="0.3">
      <c r="A95" s="35"/>
      <c r="B95" s="15"/>
      <c r="C95" s="16"/>
      <c r="D95" s="16"/>
      <c r="E95" s="16"/>
      <c r="F95" s="16"/>
      <c r="G95" s="16"/>
      <c r="H95" s="16"/>
      <c r="I95" s="16"/>
      <c r="J95" s="16"/>
      <c r="K95" s="16"/>
      <c r="L95" s="17"/>
      <c r="M95" s="36"/>
      <c r="AC95" s="103"/>
    </row>
    <row r="96" spans="1:29" s="27" customFormat="1" ht="20.25" customHeight="1" x14ac:dyDescent="0.25">
      <c r="A96" s="37"/>
      <c r="B96" s="12"/>
      <c r="C96" s="47" t="s">
        <v>37</v>
      </c>
      <c r="D96" s="13"/>
      <c r="E96" s="141"/>
      <c r="F96" s="142"/>
      <c r="G96" s="142"/>
      <c r="H96" s="142"/>
      <c r="I96" s="142"/>
      <c r="J96" s="142"/>
      <c r="K96" s="143"/>
      <c r="L96" s="14"/>
      <c r="M96" s="38"/>
      <c r="AC96" s="104"/>
    </row>
    <row r="97" spans="1:29" s="26" customFormat="1" ht="3.75" customHeight="1" x14ac:dyDescent="0.3">
      <c r="A97" s="35"/>
      <c r="B97" s="15"/>
      <c r="C97" s="16"/>
      <c r="D97" s="16"/>
      <c r="E97" s="16"/>
      <c r="F97" s="16"/>
      <c r="G97" s="16"/>
      <c r="H97" s="16"/>
      <c r="I97" s="16"/>
      <c r="J97" s="16"/>
      <c r="K97" s="16"/>
      <c r="L97" s="17"/>
      <c r="M97" s="36"/>
      <c r="AC97" s="103"/>
    </row>
    <row r="98" spans="1:29" s="26" customFormat="1" ht="3" customHeight="1" x14ac:dyDescent="0.3">
      <c r="A98" s="35"/>
      <c r="B98" s="15"/>
      <c r="C98" s="16"/>
      <c r="D98" s="16"/>
      <c r="E98" s="16"/>
      <c r="F98" s="16"/>
      <c r="G98" s="16"/>
      <c r="H98" s="16"/>
      <c r="I98" s="16"/>
      <c r="J98" s="16"/>
      <c r="K98" s="16"/>
      <c r="L98" s="17"/>
      <c r="M98" s="36"/>
      <c r="AC98" s="103"/>
    </row>
    <row r="99" spans="1:29" s="27" customFormat="1" ht="11.25" customHeight="1" x14ac:dyDescent="0.25">
      <c r="A99" s="37"/>
      <c r="B99" s="12"/>
      <c r="C99" s="46"/>
      <c r="D99" s="13"/>
      <c r="E99" s="13"/>
      <c r="F99" s="13"/>
      <c r="G99" s="149"/>
      <c r="H99" s="149"/>
      <c r="I99" s="149"/>
      <c r="J99" s="13"/>
      <c r="K99" s="13"/>
      <c r="L99" s="14"/>
      <c r="M99" s="38"/>
      <c r="AC99" s="104"/>
    </row>
    <row r="100" spans="1:29" s="28" customFormat="1" ht="3.75" customHeight="1" x14ac:dyDescent="0.3">
      <c r="A100" s="39"/>
      <c r="B100" s="21"/>
      <c r="C100" s="22"/>
      <c r="D100" s="22"/>
      <c r="E100" s="22"/>
      <c r="F100" s="22"/>
      <c r="G100" s="22"/>
      <c r="H100" s="22"/>
      <c r="I100" s="22"/>
      <c r="J100" s="22"/>
      <c r="K100" s="22"/>
      <c r="L100" s="23"/>
      <c r="M100" s="40"/>
      <c r="AC100" s="105"/>
    </row>
    <row r="101" spans="1:29" s="29" customFormat="1" ht="20.25" x14ac:dyDescent="0.3">
      <c r="A101" s="35"/>
      <c r="B101" s="16"/>
      <c r="C101" s="16"/>
      <c r="D101" s="16"/>
      <c r="E101" s="16"/>
      <c r="F101" s="16"/>
      <c r="G101" s="16"/>
      <c r="H101" s="16"/>
      <c r="I101" s="16"/>
      <c r="J101" s="16"/>
      <c r="K101" s="16"/>
      <c r="L101" s="16"/>
      <c r="M101" s="36"/>
      <c r="AC101" s="106"/>
    </row>
    <row r="102" spans="1:29" s="26" customFormat="1" ht="3.75" customHeight="1" x14ac:dyDescent="0.3">
      <c r="A102" s="35"/>
      <c r="B102" s="9"/>
      <c r="C102" s="10"/>
      <c r="D102" s="10"/>
      <c r="E102" s="10"/>
      <c r="F102" s="10"/>
      <c r="G102" s="10"/>
      <c r="H102" s="10"/>
      <c r="I102" s="10"/>
      <c r="J102" s="10"/>
      <c r="K102" s="10"/>
      <c r="L102" s="11"/>
      <c r="M102" s="36"/>
      <c r="AC102" s="103"/>
    </row>
    <row r="103" spans="1:29" s="27" customFormat="1" ht="11.25" customHeight="1" x14ac:dyDescent="0.25">
      <c r="A103" s="37"/>
      <c r="B103" s="12"/>
      <c r="C103" s="46"/>
      <c r="D103" s="13"/>
      <c r="E103" s="70" t="str">
        <f>IF(AND(E56=AA2,E105&lt;&gt;E20,E105&gt;0),"Invalid", "")</f>
        <v/>
      </c>
      <c r="F103" s="13"/>
      <c r="G103" s="149"/>
      <c r="H103" s="149"/>
      <c r="I103" s="149"/>
      <c r="J103" s="13"/>
      <c r="K103" s="13"/>
      <c r="L103" s="14"/>
      <c r="M103" s="38"/>
      <c r="O103" s="31"/>
      <c r="AC103" s="104"/>
    </row>
    <row r="104" spans="1:29" s="26" customFormat="1" ht="3.75" customHeight="1" x14ac:dyDescent="0.3">
      <c r="A104" s="35"/>
      <c r="B104" s="15"/>
      <c r="C104" s="16"/>
      <c r="D104" s="16"/>
      <c r="E104" s="16">
        <v>123</v>
      </c>
      <c r="F104" s="16"/>
      <c r="G104" s="16"/>
      <c r="H104" s="16"/>
      <c r="I104" s="16"/>
      <c r="J104" s="16"/>
      <c r="K104" s="16"/>
      <c r="L104" s="17"/>
      <c r="M104" s="36"/>
      <c r="AC104" s="103"/>
    </row>
    <row r="105" spans="1:29" s="27" customFormat="1" ht="20.25" customHeight="1" x14ac:dyDescent="0.25">
      <c r="A105" s="37"/>
      <c r="B105" s="12"/>
      <c r="C105" s="25" t="s">
        <v>76</v>
      </c>
      <c r="D105" s="13"/>
      <c r="E105" s="52"/>
      <c r="F105" s="13"/>
      <c r="G105" s="135" t="s">
        <v>77</v>
      </c>
      <c r="H105" s="136"/>
      <c r="I105" s="137"/>
      <c r="J105" s="13"/>
      <c r="K105" s="52"/>
      <c r="L105" s="14"/>
      <c r="M105" s="38"/>
      <c r="O105" s="101" t="str">
        <f>IF(AND(E56=AA2,E105&lt;&gt;E20,E105&gt;0),"The Site Serial Number must match the SiPass License Serial Number","")</f>
        <v/>
      </c>
      <c r="AC105" s="104"/>
    </row>
    <row r="106" spans="1:29" s="28" customFormat="1" ht="3.75" customHeight="1" x14ac:dyDescent="0.3">
      <c r="A106" s="39"/>
      <c r="B106" s="21"/>
      <c r="C106" s="22"/>
      <c r="D106" s="22"/>
      <c r="E106" s="22"/>
      <c r="F106" s="22"/>
      <c r="G106" s="22"/>
      <c r="H106" s="22"/>
      <c r="I106" s="22"/>
      <c r="J106" s="22"/>
      <c r="K106" s="22"/>
      <c r="L106" s="23"/>
      <c r="M106" s="40"/>
      <c r="AC106" s="105"/>
    </row>
    <row r="107" spans="1:29" ht="15.75" thickBot="1" x14ac:dyDescent="0.3">
      <c r="A107" s="41"/>
      <c r="B107" s="42"/>
      <c r="C107" s="42"/>
      <c r="D107" s="42"/>
      <c r="E107" s="42"/>
      <c r="F107" s="42"/>
      <c r="G107" s="42"/>
      <c r="H107" s="42"/>
      <c r="I107" s="42"/>
      <c r="J107" s="42"/>
      <c r="K107" s="42"/>
      <c r="L107" s="42"/>
      <c r="M107" s="43"/>
    </row>
  </sheetData>
  <protectedRanges>
    <protectedRange sqref="K105" name="Range9"/>
    <protectedRange sqref="E105" name="Range8"/>
    <protectedRange sqref="K75" name="Range7"/>
    <protectedRange sqref="K71 K65:K70" name="Range6"/>
    <protectedRange sqref="K34:K54" name="Range5"/>
    <protectedRange sqref="E48:E56" name="Range4"/>
    <protectedRange sqref="E30:E44" name="Range3"/>
    <protectedRange sqref="E18:K20" name="Range2"/>
    <protectedRange sqref="I12" name="Range1"/>
  </protectedRanges>
  <mergeCells count="39">
    <mergeCell ref="G103:I103"/>
    <mergeCell ref="G105:I105"/>
    <mergeCell ref="C90:K90"/>
    <mergeCell ref="E92:K92"/>
    <mergeCell ref="E94:K94"/>
    <mergeCell ref="E96:K96"/>
    <mergeCell ref="G99:I99"/>
    <mergeCell ref="C84:G84"/>
    <mergeCell ref="I84:K84"/>
    <mergeCell ref="C86:G86"/>
    <mergeCell ref="I86:K86"/>
    <mergeCell ref="G48:I48"/>
    <mergeCell ref="G50:I50"/>
    <mergeCell ref="G52:I52"/>
    <mergeCell ref="G54:I54"/>
    <mergeCell ref="G56:I56"/>
    <mergeCell ref="G46:I46"/>
    <mergeCell ref="G26:I26"/>
    <mergeCell ref="G30:I30"/>
    <mergeCell ref="G32:I32"/>
    <mergeCell ref="G34:I34"/>
    <mergeCell ref="G36:I36"/>
    <mergeCell ref="G38:I38"/>
    <mergeCell ref="G40:I40"/>
    <mergeCell ref="G42:I42"/>
    <mergeCell ref="G44:I44"/>
    <mergeCell ref="E18:K18"/>
    <mergeCell ref="E20:K20"/>
    <mergeCell ref="E22:K22"/>
    <mergeCell ref="E24:K24"/>
    <mergeCell ref="C10:G10"/>
    <mergeCell ref="C12:G12"/>
    <mergeCell ref="J12:K12"/>
    <mergeCell ref="I8:K8"/>
    <mergeCell ref="I10:K10"/>
    <mergeCell ref="C16:K16"/>
    <mergeCell ref="B3:C3"/>
    <mergeCell ref="B5:K5"/>
    <mergeCell ref="C8:G8"/>
  </mergeCells>
  <dataValidations count="8">
    <dataValidation type="list" showInputMessage="1" showErrorMessage="1" sqref="K38 E56 E54 K54 E50 E48 K48 E44 E42 E40 E38 K40 K42 K44 K46 K50 K52 E52" xr:uid="{BEB1BCC0-0F4D-4F3A-813A-40BF5A3581A9}">
      <formula1>$AA$2:$AA$3</formula1>
    </dataValidation>
    <dataValidation type="whole" allowBlank="1" showInputMessage="1" showErrorMessage="1" sqref="E30" xr:uid="{8111E91C-59A3-4E94-8BD5-8A36057D05DC}">
      <formula1>1</formula1>
      <formula2>140</formula2>
    </dataValidation>
    <dataValidation type="whole" allowBlank="1" showInputMessage="1" showErrorMessage="1" sqref="E32 E34 K34 L36 K65 K71 K67 K69:K70" xr:uid="{3CAFB21B-440B-45EE-B8C1-FE1488C4DBF3}">
      <formula1>0</formula1>
      <formula2>9999</formula2>
    </dataValidation>
    <dataValidation type="whole" allowBlank="1" showInputMessage="1" showErrorMessage="1" sqref="E20:K20" xr:uid="{E23E0257-4725-40FB-BCBE-5F745BB7FB5D}">
      <formula1>1</formula1>
      <formula2>99999</formula2>
    </dataValidation>
    <dataValidation type="whole" allowBlank="1" showInputMessage="1" showErrorMessage="1" sqref="F36" xr:uid="{668756B3-B156-475B-8872-4D6CA5D140FA}">
      <formula1>0</formula1>
      <formula2>999999</formula2>
    </dataValidation>
    <dataValidation type="whole" allowBlank="1" showInputMessage="1" showErrorMessage="1" sqref="K75" xr:uid="{8AF614FC-D8AD-4581-B6E5-5F91A1AABA46}">
      <formula1>0</formula1>
      <formula2>1</formula2>
    </dataValidation>
    <dataValidation showInputMessage="1" showErrorMessage="1" sqref="J12" xr:uid="{183F7BB4-193A-4927-A5E7-7A7F187DFE7C}"/>
    <dataValidation type="list" showInputMessage="1" showErrorMessage="1" sqref="I12" xr:uid="{F4DE183D-2E50-4FA1-B3A3-C85B13376384}">
      <formula1>$AC$1:$AC$8</formula1>
    </dataValidation>
  </dataValidations>
  <printOptions horizontalCentered="1"/>
  <pageMargins left="0.70866141732283472" right="0.70866141732283472" top="0.39370078740157483" bottom="0.39370078740157483" header="0.31496062992125984" footer="0.31496062992125984"/>
  <pageSetup paperSize="9" scale="58"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4D536-D6BD-430A-BDF3-7786626FFC48}">
  <sheetPr>
    <pageSetUpPr fitToPage="1"/>
  </sheetPr>
  <dimension ref="A1:T71"/>
  <sheetViews>
    <sheetView showGridLines="0" workbookViewId="0">
      <selection activeCell="B5" sqref="B5:J5"/>
    </sheetView>
  </sheetViews>
  <sheetFormatPr defaultColWidth="8.85546875" defaultRowHeight="15" x14ac:dyDescent="0.25"/>
  <cols>
    <col min="1" max="1" width="4" customWidth="1"/>
    <col min="3" max="3" width="22.42578125" customWidth="1"/>
    <col min="4" max="4" width="2" customWidth="1"/>
    <col min="5" max="5" width="37.28515625" customWidth="1"/>
    <col min="6" max="6" width="11.85546875" customWidth="1"/>
    <col min="7" max="7" width="17.42578125" customWidth="1"/>
    <col min="8" max="8" width="0.85546875" customWidth="1"/>
    <col min="9" max="9" width="16.85546875" customWidth="1"/>
    <col min="12" max="13" width="11" bestFit="1" customWidth="1"/>
    <col min="14" max="14" width="9.42578125" bestFit="1" customWidth="1"/>
  </cols>
  <sheetData>
    <row r="1" spans="1:13" s="120" customFormat="1" ht="24.95" customHeight="1" x14ac:dyDescent="0.35">
      <c r="B1" s="119" t="s">
        <v>180</v>
      </c>
      <c r="C1" s="119"/>
      <c r="D1" s="119"/>
      <c r="E1" s="119"/>
      <c r="F1" s="119"/>
      <c r="G1" s="119"/>
      <c r="H1" s="119"/>
      <c r="I1" s="119"/>
      <c r="J1" s="119"/>
      <c r="K1" s="119"/>
    </row>
    <row r="2" spans="1:13" x14ac:dyDescent="0.25">
      <c r="A2" s="54"/>
      <c r="B2" s="4"/>
      <c r="C2" s="4"/>
      <c r="D2" s="4"/>
      <c r="E2" s="4"/>
      <c r="F2" s="4"/>
      <c r="G2" s="4"/>
      <c r="H2" s="4"/>
      <c r="I2" s="4"/>
      <c r="J2" s="55"/>
    </row>
    <row r="3" spans="1:13" ht="21" x14ac:dyDescent="0.35">
      <c r="A3" s="54"/>
      <c r="B3" s="153" t="s">
        <v>78</v>
      </c>
      <c r="C3" s="153"/>
      <c r="D3" s="153"/>
      <c r="E3" s="153"/>
      <c r="F3" s="4"/>
      <c r="G3" s="76"/>
      <c r="H3" s="4"/>
      <c r="I3" s="77"/>
      <c r="J3" s="55"/>
    </row>
    <row r="4" spans="1:13" ht="9" customHeight="1" x14ac:dyDescent="0.35">
      <c r="A4" s="54"/>
      <c r="B4" s="99"/>
      <c r="C4" s="99"/>
      <c r="D4" s="99"/>
      <c r="E4" s="99"/>
      <c r="F4" s="4"/>
      <c r="G4" s="76"/>
      <c r="H4" s="4"/>
      <c r="I4" s="77"/>
      <c r="J4" s="55"/>
    </row>
    <row r="5" spans="1:13" ht="84.75" customHeight="1" x14ac:dyDescent="0.25">
      <c r="A5" s="54"/>
      <c r="B5" s="157" t="s">
        <v>192</v>
      </c>
      <c r="C5" s="157"/>
      <c r="D5" s="157"/>
      <c r="E5" s="157"/>
      <c r="F5" s="157"/>
      <c r="G5" s="157"/>
      <c r="H5" s="157"/>
      <c r="I5" s="157"/>
      <c r="J5" s="158"/>
    </row>
    <row r="6" spans="1:13" ht="30" customHeight="1" x14ac:dyDescent="0.25">
      <c r="A6" s="54"/>
      <c r="B6" s="157" t="s">
        <v>167</v>
      </c>
      <c r="C6" s="157"/>
      <c r="D6" s="157"/>
      <c r="E6" s="157"/>
      <c r="F6" s="157"/>
      <c r="G6" s="157"/>
      <c r="H6" s="157"/>
      <c r="I6" s="157"/>
      <c r="J6" s="158"/>
      <c r="L6" t="s">
        <v>172</v>
      </c>
    </row>
    <row r="7" spans="1:13" ht="17.25" customHeight="1" thickBot="1" x14ac:dyDescent="0.4">
      <c r="A7" s="54"/>
      <c r="B7" s="78" t="s">
        <v>194</v>
      </c>
      <c r="C7" s="99"/>
      <c r="D7" s="99"/>
      <c r="E7" s="118" t="s">
        <v>193</v>
      </c>
      <c r="F7" s="4"/>
      <c r="G7" s="94" t="str">
        <f ca="1">IF(TODAY()&gt;E7,"EXPIRED","")</f>
        <v/>
      </c>
      <c r="H7" s="4"/>
      <c r="I7" s="77"/>
      <c r="J7" s="55"/>
    </row>
    <row r="8" spans="1:13" ht="6" customHeight="1" x14ac:dyDescent="0.25">
      <c r="A8" s="32"/>
      <c r="B8" s="33"/>
      <c r="C8" s="33"/>
      <c r="D8" s="33"/>
      <c r="E8" s="33"/>
      <c r="F8" s="33"/>
      <c r="G8" s="33"/>
      <c r="H8" s="33"/>
      <c r="I8" s="33"/>
      <c r="J8" s="34"/>
    </row>
    <row r="9" spans="1:13" x14ac:dyDescent="0.25">
      <c r="A9" s="54"/>
      <c r="B9" s="5" t="s">
        <v>168</v>
      </c>
      <c r="C9" s="4"/>
      <c r="D9" s="4"/>
      <c r="E9" s="4"/>
      <c r="F9" s="4"/>
      <c r="G9" s="4"/>
      <c r="H9" s="4"/>
      <c r="I9" s="4"/>
      <c r="J9" s="55"/>
    </row>
    <row r="10" spans="1:13" x14ac:dyDescent="0.25">
      <c r="A10" s="54"/>
      <c r="B10" s="4"/>
      <c r="C10" s="4"/>
      <c r="D10" s="4"/>
      <c r="E10" s="4"/>
      <c r="F10" s="4"/>
      <c r="G10" s="4"/>
      <c r="H10" s="4"/>
      <c r="I10" s="4"/>
      <c r="J10" s="55"/>
    </row>
    <row r="11" spans="1:13" x14ac:dyDescent="0.25">
      <c r="A11" s="54"/>
      <c r="B11" s="5" t="s">
        <v>79</v>
      </c>
      <c r="C11" s="5"/>
      <c r="D11" s="5"/>
      <c r="E11" s="154" t="str">
        <f>IF('2. Existing License Info'!E18="","-----------------Invalid Data----------------",'2. Existing License Info'!E18)</f>
        <v>-----------------Invalid Data----------------</v>
      </c>
      <c r="F11" s="155"/>
      <c r="G11" s="156"/>
      <c r="H11" s="78"/>
      <c r="I11" s="78"/>
      <c r="J11" s="55"/>
      <c r="M11" s="90"/>
    </row>
    <row r="12" spans="1:13" s="26" customFormat="1" ht="3.75" customHeight="1" x14ac:dyDescent="0.3">
      <c r="A12" s="35"/>
      <c r="B12" s="74"/>
      <c r="C12" s="8"/>
      <c r="D12" s="19"/>
      <c r="E12" s="75"/>
      <c r="F12" s="16"/>
      <c r="G12" s="16"/>
      <c r="H12" s="16"/>
      <c r="I12" s="16"/>
      <c r="J12" s="79"/>
    </row>
    <row r="13" spans="1:13" x14ac:dyDescent="0.25">
      <c r="A13" s="54"/>
      <c r="B13" s="5" t="s">
        <v>80</v>
      </c>
      <c r="C13" s="5"/>
      <c r="D13" s="5"/>
      <c r="E13" s="154" t="str">
        <f>IF('2. Existing License Info'!E20="","-----------------Invalid Data----------------",'2. Existing License Info'!E20)</f>
        <v>-----------------Invalid Data----------------</v>
      </c>
      <c r="F13" s="155"/>
      <c r="G13" s="156"/>
      <c r="H13" s="4"/>
      <c r="I13" s="4"/>
      <c r="J13" s="55"/>
    </row>
    <row r="14" spans="1:13" ht="15.75" thickBot="1" x14ac:dyDescent="0.3">
      <c r="A14" s="54"/>
      <c r="B14" s="4"/>
      <c r="C14" s="4"/>
      <c r="D14" s="4"/>
      <c r="E14" s="4"/>
      <c r="F14" s="4"/>
      <c r="G14" s="4"/>
      <c r="H14" s="4"/>
      <c r="I14" s="4"/>
      <c r="J14" s="55"/>
    </row>
    <row r="15" spans="1:13" x14ac:dyDescent="0.25">
      <c r="A15" s="32"/>
      <c r="B15" s="33"/>
      <c r="C15" s="33"/>
      <c r="D15" s="33"/>
      <c r="E15" s="33"/>
      <c r="F15" s="33"/>
      <c r="G15" s="33"/>
      <c r="H15" s="33"/>
      <c r="I15" s="33"/>
      <c r="J15" s="34"/>
    </row>
    <row r="16" spans="1:13" x14ac:dyDescent="0.25">
      <c r="A16" s="54"/>
      <c r="B16" s="6" t="s">
        <v>81</v>
      </c>
      <c r="C16" s="4" t="s">
        <v>82</v>
      </c>
      <c r="D16" s="4"/>
      <c r="E16" s="4" t="s">
        <v>83</v>
      </c>
      <c r="F16" s="76" t="s">
        <v>186</v>
      </c>
      <c r="G16" s="76" t="s">
        <v>185</v>
      </c>
      <c r="H16" s="76"/>
      <c r="I16" s="76" t="s">
        <v>171</v>
      </c>
      <c r="J16" s="55"/>
    </row>
    <row r="17" spans="1:20" x14ac:dyDescent="0.25">
      <c r="A17" s="54"/>
      <c r="B17" s="6"/>
      <c r="C17" s="4"/>
      <c r="D17" s="4"/>
      <c r="E17" s="4"/>
      <c r="F17" s="76"/>
      <c r="G17" s="76" t="s">
        <v>169</v>
      </c>
      <c r="H17" s="76"/>
      <c r="I17" s="76" t="str">
        <f>G17</f>
        <v>in Euro</v>
      </c>
      <c r="J17" s="55"/>
    </row>
    <row r="18" spans="1:20" ht="4.5" customHeight="1" x14ac:dyDescent="0.25">
      <c r="A18" s="54"/>
      <c r="B18" s="4"/>
      <c r="C18" s="4"/>
      <c r="D18" s="4"/>
      <c r="E18" s="4"/>
      <c r="F18" s="4"/>
      <c r="G18" s="4"/>
      <c r="H18" s="4"/>
      <c r="I18" s="4"/>
      <c r="J18" s="55"/>
    </row>
    <row r="19" spans="1:20" x14ac:dyDescent="0.25">
      <c r="A19" s="54"/>
      <c r="B19" s="93">
        <v>1</v>
      </c>
      <c r="C19" s="84" t="s">
        <v>84</v>
      </c>
      <c r="D19" s="84"/>
      <c r="E19" s="84" t="s">
        <v>85</v>
      </c>
      <c r="F19" s="108">
        <v>188</v>
      </c>
      <c r="G19" s="112">
        <v>420</v>
      </c>
      <c r="H19" s="4"/>
      <c r="I19" s="112">
        <f>IF(AND(B19&lt;&gt;"",B19&gt;0),G19*B19,0)</f>
        <v>420</v>
      </c>
      <c r="J19" s="55"/>
      <c r="L19" t="s">
        <v>153</v>
      </c>
    </row>
    <row r="20" spans="1:20" x14ac:dyDescent="0.25">
      <c r="A20" s="54"/>
      <c r="B20" s="83" t="str">
        <f>IF(('2. Existing License Info'!E30-SUM(B40:B43))&gt;1,'2. Existing License Info'!E30-SUM(B40:B43,B19),"")</f>
        <v/>
      </c>
      <c r="C20" s="84" t="s">
        <v>86</v>
      </c>
      <c r="D20" s="84"/>
      <c r="E20" s="84" t="s">
        <v>87</v>
      </c>
      <c r="F20" s="108">
        <v>290</v>
      </c>
      <c r="G20" s="112">
        <v>648</v>
      </c>
      <c r="H20" s="4"/>
      <c r="I20" s="112">
        <f>IF(AND(B20&lt;&gt;"",B20&gt;0),G20*B20,0)</f>
        <v>0</v>
      </c>
      <c r="J20" s="55"/>
      <c r="N20" s="90"/>
    </row>
    <row r="21" spans="1:20" x14ac:dyDescent="0.25">
      <c r="A21" s="54"/>
      <c r="B21" s="83" t="str">
        <f>IF(OR(B43="Invalid",B42="Invalid"),'2. Existing License Info'!K34-B19,IF('2. Existing License Info'!K34&gt;(B19+SUM(B40)+SUM(B42:B43)*5),'2. Existing License Info'!K34-(B19+SUM(B40)+SUM(B42:B43)*5),""))</f>
        <v/>
      </c>
      <c r="C21" s="84" t="s">
        <v>88</v>
      </c>
      <c r="D21" s="84"/>
      <c r="E21" s="84" t="s">
        <v>89</v>
      </c>
      <c r="F21" s="108">
        <v>73</v>
      </c>
      <c r="G21" s="112">
        <v>163</v>
      </c>
      <c r="H21" s="4"/>
      <c r="I21" s="112">
        <f t="shared" ref="I21:I49" si="0">IF(AND(B21&lt;&gt;"",B21&gt;0),G21*B21,0)</f>
        <v>0</v>
      </c>
      <c r="J21" s="55"/>
      <c r="L21" t="str">
        <f>IF('2. Existing License Info'!K34&gt;0,"1x Web Client Access is included in Standard Edition license, 5x Web Client Access are included per Video Integration, 1x Web Access is included per GMS-integration","")</f>
        <v/>
      </c>
      <c r="N21" s="90"/>
    </row>
    <row r="22" spans="1:20" x14ac:dyDescent="0.25">
      <c r="A22" s="54"/>
      <c r="B22" s="83" t="str">
        <f>IF('2. Existing License Info'!L36&gt;24,IF((MOD('2. Existing License Info'!L36,32))&lt;=24,ROUNDDOWN('2. Existing License Info'!L36/32,0),ROUNDUP('2. Existing License Info'!L36/32,0)),"")</f>
        <v/>
      </c>
      <c r="C22" s="84" t="s">
        <v>90</v>
      </c>
      <c r="D22" s="84"/>
      <c r="E22" s="84" t="s">
        <v>91</v>
      </c>
      <c r="F22" s="108">
        <v>270</v>
      </c>
      <c r="G22" s="112">
        <v>602</v>
      </c>
      <c r="H22" s="4"/>
      <c r="I22" s="112">
        <f t="shared" si="0"/>
        <v>0</v>
      </c>
      <c r="J22" s="55"/>
    </row>
    <row r="23" spans="1:20" x14ac:dyDescent="0.25">
      <c r="A23" s="54"/>
      <c r="B23" s="83">
        <f>IF(B22&lt;&gt;"",IF(('2. Existing License Info'!L36-(32*B22))&gt;0,ROUNDUP(MOD('2. Existing License Info'!L36,32)/8,0),""),ROUNDUP(MOD('2. Existing License Info'!L36,32)/8,0))</f>
        <v>0</v>
      </c>
      <c r="C23" s="84" t="s">
        <v>92</v>
      </c>
      <c r="D23" s="84"/>
      <c r="E23" s="84" t="s">
        <v>93</v>
      </c>
      <c r="F23" s="108">
        <v>84</v>
      </c>
      <c r="G23" s="112">
        <v>190</v>
      </c>
      <c r="H23" s="4"/>
      <c r="I23" s="112">
        <f t="shared" si="0"/>
        <v>0</v>
      </c>
      <c r="J23" s="55"/>
      <c r="N23" s="90"/>
    </row>
    <row r="24" spans="1:20" x14ac:dyDescent="0.25">
      <c r="A24" s="54"/>
      <c r="B24" s="83" t="str">
        <f>IF('2. Existing License Info'!E56='2. Existing License Info'!AA2,IF('2. Existing License Info'!K105&gt;96,IF((MOD('2. Existing License Info'!K105,100))&lt;=96,ROUNDDOWN('2. Existing License Info'!K105/100,0),ROUNDUP('2. Existing License Info'!K105/100,0)),""),"")</f>
        <v/>
      </c>
      <c r="C24" s="84" t="s">
        <v>94</v>
      </c>
      <c r="D24" s="84"/>
      <c r="E24" s="84" t="s">
        <v>95</v>
      </c>
      <c r="F24" s="108">
        <v>525</v>
      </c>
      <c r="G24" s="112">
        <v>1180</v>
      </c>
      <c r="H24" s="4"/>
      <c r="I24" s="112">
        <f t="shared" si="0"/>
        <v>0</v>
      </c>
      <c r="J24" s="55"/>
      <c r="T24" s="3"/>
    </row>
    <row r="25" spans="1:20" x14ac:dyDescent="0.25">
      <c r="A25" s="54"/>
      <c r="B25" s="83" t="str">
        <f>IF('2. Existing License Info'!E56='2. Existing License Info'!AA2,IF(B24&lt;&gt;"",IF(('2. Existing License Info'!K105-(100*B24))&gt;0,ROUNDUP(MOD('2. Existing License Info'!K105,100)/8,0),""),ROUNDUP(MOD('2. Existing License Info'!K105,100)/8,0)),"")</f>
        <v/>
      </c>
      <c r="C25" s="84" t="s">
        <v>96</v>
      </c>
      <c r="D25" s="84"/>
      <c r="E25" s="84" t="s">
        <v>97</v>
      </c>
      <c r="F25" s="108">
        <v>75</v>
      </c>
      <c r="G25" s="112">
        <v>168</v>
      </c>
      <c r="H25" s="4"/>
      <c r="I25" s="112">
        <f t="shared" si="0"/>
        <v>0</v>
      </c>
      <c r="J25" s="55"/>
    </row>
    <row r="26" spans="1:20" x14ac:dyDescent="0.25">
      <c r="A26" s="54"/>
      <c r="B26" s="83" t="str">
        <f>IF('2. Existing License Info'!F36&gt;9000,IF((MOD('2. Existing License Info'!F36,10000))&lt;=9000,ROUNDDOWN('2. Existing License Info'!F36/10000,0),ROUNDUP('2. Existing License Info'!F36/10000,0)),"")</f>
        <v/>
      </c>
      <c r="C26" s="84" t="s">
        <v>98</v>
      </c>
      <c r="D26" s="84"/>
      <c r="E26" s="84" t="s">
        <v>99</v>
      </c>
      <c r="F26" s="108">
        <v>840</v>
      </c>
      <c r="G26" s="112">
        <v>1880</v>
      </c>
      <c r="H26" s="4"/>
      <c r="I26" s="112">
        <f t="shared" si="0"/>
        <v>0</v>
      </c>
      <c r="J26" s="55"/>
    </row>
    <row r="27" spans="1:20" x14ac:dyDescent="0.25">
      <c r="A27" s="54"/>
      <c r="B27" s="83">
        <f>IF(B26&lt;&gt;"",IF(('2. Existing License Info'!F36-(10000*B26))&gt;0,ROUNDUP(MOD('2. Existing License Info'!F36,10000)/1000,0),""),ROUNDUP(MOD('2. Existing License Info'!F36,10000)/1000,0))</f>
        <v>0</v>
      </c>
      <c r="C27" s="84" t="s">
        <v>100</v>
      </c>
      <c r="D27" s="84"/>
      <c r="E27" s="84" t="s">
        <v>101</v>
      </c>
      <c r="F27" s="108">
        <v>105</v>
      </c>
      <c r="G27" s="112">
        <v>235</v>
      </c>
      <c r="H27" s="4"/>
      <c r="I27" s="112">
        <f t="shared" si="0"/>
        <v>0</v>
      </c>
      <c r="J27" s="55"/>
      <c r="N27" s="90"/>
    </row>
    <row r="28" spans="1:20" x14ac:dyDescent="0.25">
      <c r="A28" s="54"/>
      <c r="B28" s="83" t="str">
        <f>IF('2. Existing License Info'!K50='2. Existing License Info'!AA2,1,"")</f>
        <v/>
      </c>
      <c r="C28" s="84" t="s">
        <v>102</v>
      </c>
      <c r="D28" s="84"/>
      <c r="E28" s="84" t="s">
        <v>103</v>
      </c>
      <c r="F28" s="108">
        <v>0</v>
      </c>
      <c r="G28" s="112">
        <v>2.1000000000000001E-2</v>
      </c>
      <c r="H28" s="4"/>
      <c r="I28" s="112">
        <f t="shared" si="0"/>
        <v>0</v>
      </c>
      <c r="J28" s="55"/>
      <c r="L28" t="str">
        <f>IF(B28=1,"The Corporate Card order position is required for correct enabling this feature in the license.","")</f>
        <v/>
      </c>
    </row>
    <row r="29" spans="1:20" x14ac:dyDescent="0.25">
      <c r="A29" s="54"/>
      <c r="B29" s="83" t="str">
        <f>IF('2. Existing License Info'!E44='2. Existing License Info'!AA2,1,"")</f>
        <v/>
      </c>
      <c r="C29" s="84" t="s">
        <v>104</v>
      </c>
      <c r="D29" s="84"/>
      <c r="E29" s="84" t="s">
        <v>105</v>
      </c>
      <c r="F29" s="108">
        <v>165</v>
      </c>
      <c r="G29" s="112">
        <v>371</v>
      </c>
      <c r="H29" s="4"/>
      <c r="I29" s="112">
        <f t="shared" si="0"/>
        <v>0</v>
      </c>
      <c r="J29" s="55"/>
    </row>
    <row r="30" spans="1:20" x14ac:dyDescent="0.25">
      <c r="A30" s="54"/>
      <c r="B30" s="83" t="str">
        <f>IF('2. Existing License Info'!K38='2. Existing License Info'!AA2,1,"")</f>
        <v/>
      </c>
      <c r="C30" s="84" t="s">
        <v>106</v>
      </c>
      <c r="D30" s="84"/>
      <c r="E30" s="84" t="s">
        <v>107</v>
      </c>
      <c r="F30" s="108">
        <v>379</v>
      </c>
      <c r="G30" s="112">
        <v>851</v>
      </c>
      <c r="H30" s="4"/>
      <c r="I30" s="112">
        <f t="shared" si="0"/>
        <v>0</v>
      </c>
      <c r="J30" s="55"/>
    </row>
    <row r="31" spans="1:20" x14ac:dyDescent="0.25">
      <c r="A31" s="54"/>
      <c r="B31" s="83" t="str">
        <f>IF('2. Existing License Info'!E38='2. Existing License Info'!AA2,1,"")</f>
        <v/>
      </c>
      <c r="C31" s="84" t="s">
        <v>108</v>
      </c>
      <c r="D31" s="84"/>
      <c r="E31" s="84" t="s">
        <v>109</v>
      </c>
      <c r="F31" s="108">
        <v>187</v>
      </c>
      <c r="G31" s="112">
        <v>417</v>
      </c>
      <c r="H31" s="4"/>
      <c r="I31" s="112">
        <f t="shared" si="0"/>
        <v>0</v>
      </c>
      <c r="J31" s="55"/>
    </row>
    <row r="32" spans="1:20" x14ac:dyDescent="0.25">
      <c r="A32" s="54"/>
      <c r="B32" s="83" t="str">
        <f>IF('2. Existing License Info'!K46='2. Existing License Info'!AA2,1,"")</f>
        <v/>
      </c>
      <c r="C32" s="84" t="s">
        <v>110</v>
      </c>
      <c r="D32" s="84"/>
      <c r="E32" s="84" t="s">
        <v>111</v>
      </c>
      <c r="F32" s="108">
        <v>358</v>
      </c>
      <c r="G32" s="112">
        <v>800</v>
      </c>
      <c r="H32" s="4"/>
      <c r="I32" s="112">
        <f t="shared" si="0"/>
        <v>0</v>
      </c>
      <c r="J32" s="55"/>
    </row>
    <row r="33" spans="1:20" x14ac:dyDescent="0.25">
      <c r="A33" s="54"/>
      <c r="B33" s="83" t="str">
        <f>IF('2. Existing License Info'!K40='2. Existing License Info'!AA2,1,"")</f>
        <v/>
      </c>
      <c r="C33" s="84" t="s">
        <v>112</v>
      </c>
      <c r="D33" s="84"/>
      <c r="E33" s="84" t="s">
        <v>113</v>
      </c>
      <c r="F33" s="108">
        <v>310</v>
      </c>
      <c r="G33" s="112">
        <v>691</v>
      </c>
      <c r="H33" s="4"/>
      <c r="I33" s="112">
        <f t="shared" si="0"/>
        <v>0</v>
      </c>
      <c r="J33" s="55"/>
    </row>
    <row r="34" spans="1:20" x14ac:dyDescent="0.25">
      <c r="A34" s="54"/>
      <c r="B34" s="83" t="str">
        <f>IF('2. Existing License Info'!E40='2. Existing License Info'!AA2,1,"")</f>
        <v/>
      </c>
      <c r="C34" s="84" t="s">
        <v>114</v>
      </c>
      <c r="D34" s="84"/>
      <c r="E34" s="84" t="s">
        <v>115</v>
      </c>
      <c r="F34" s="108">
        <v>668</v>
      </c>
      <c r="G34" s="112">
        <v>1500</v>
      </c>
      <c r="H34" s="4"/>
      <c r="I34" s="112">
        <f t="shared" si="0"/>
        <v>0</v>
      </c>
      <c r="J34" s="55"/>
    </row>
    <row r="35" spans="1:20" x14ac:dyDescent="0.25">
      <c r="A35" s="54"/>
      <c r="B35" s="83" t="str">
        <f>IF('2. Existing License Info'!K52='2. Existing License Info'!AA2,1,"")</f>
        <v/>
      </c>
      <c r="C35" s="84" t="s">
        <v>116</v>
      </c>
      <c r="D35" s="84"/>
      <c r="E35" s="84" t="s">
        <v>117</v>
      </c>
      <c r="F35" s="108">
        <v>146</v>
      </c>
      <c r="G35" s="112">
        <v>327</v>
      </c>
      <c r="H35" s="4"/>
      <c r="I35" s="112">
        <f t="shared" si="0"/>
        <v>0</v>
      </c>
      <c r="J35" s="55"/>
    </row>
    <row r="36" spans="1:20" x14ac:dyDescent="0.25">
      <c r="A36" s="54"/>
      <c r="B36" s="83" t="str">
        <f>IF('2. Existing License Info'!K42='2. Existing License Info'!AA2,1,"")</f>
        <v/>
      </c>
      <c r="C36" s="84" t="s">
        <v>118</v>
      </c>
      <c r="D36" s="84"/>
      <c r="E36" s="84" t="s">
        <v>119</v>
      </c>
      <c r="F36" s="108">
        <v>67</v>
      </c>
      <c r="G36" s="112">
        <v>150</v>
      </c>
      <c r="H36" s="4"/>
      <c r="I36" s="112">
        <f t="shared" si="0"/>
        <v>0</v>
      </c>
      <c r="J36" s="55"/>
    </row>
    <row r="37" spans="1:20" x14ac:dyDescent="0.25">
      <c r="A37" s="54"/>
      <c r="B37" s="83" t="str">
        <f>IF('2. Existing License Info'!E48='2. Existing License Info'!AA2,1,"")</f>
        <v/>
      </c>
      <c r="C37" s="84" t="s">
        <v>120</v>
      </c>
      <c r="D37" s="84"/>
      <c r="E37" s="84" t="s">
        <v>121</v>
      </c>
      <c r="F37" s="108">
        <v>215</v>
      </c>
      <c r="G37" s="112">
        <v>480</v>
      </c>
      <c r="H37" s="4"/>
      <c r="I37" s="112">
        <f t="shared" si="0"/>
        <v>0</v>
      </c>
      <c r="J37" s="55"/>
    </row>
    <row r="38" spans="1:20" x14ac:dyDescent="0.25">
      <c r="A38" s="54"/>
      <c r="B38" s="83" t="str">
        <f>IF('2. Existing License Info'!E42='2. Existing License Info'!AA2,1,"")</f>
        <v/>
      </c>
      <c r="C38" s="84" t="s">
        <v>122</v>
      </c>
      <c r="D38" s="84"/>
      <c r="E38" s="84" t="s">
        <v>123</v>
      </c>
      <c r="F38" s="108">
        <v>281</v>
      </c>
      <c r="G38" s="112">
        <v>629</v>
      </c>
      <c r="H38" s="4"/>
      <c r="I38" s="112">
        <f t="shared" si="0"/>
        <v>0</v>
      </c>
      <c r="J38" s="55"/>
    </row>
    <row r="39" spans="1:20" x14ac:dyDescent="0.25">
      <c r="A39" s="54"/>
      <c r="B39" s="83" t="str">
        <f>IF('2. Existing License Info'!E50='2. Existing License Info'!AA2,1,"")</f>
        <v/>
      </c>
      <c r="C39" s="84" t="s">
        <v>124</v>
      </c>
      <c r="D39" s="84"/>
      <c r="E39" s="84" t="s">
        <v>125</v>
      </c>
      <c r="F39" s="108">
        <v>816</v>
      </c>
      <c r="G39" s="112">
        <v>1830</v>
      </c>
      <c r="H39" s="4"/>
      <c r="I39" s="112">
        <f t="shared" si="0"/>
        <v>0</v>
      </c>
      <c r="J39" s="55"/>
    </row>
    <row r="40" spans="1:20" x14ac:dyDescent="0.25">
      <c r="A40" s="54"/>
      <c r="B40" s="83" t="str">
        <f>IF('2. Existing License Info'!K63="",IF('2. Existing License Info'!K65&gt;0,'2. Existing License Info'!K65,""),"Invalid")</f>
        <v/>
      </c>
      <c r="C40" s="84" t="s">
        <v>126</v>
      </c>
      <c r="D40" s="84"/>
      <c r="E40" s="84" t="s">
        <v>127</v>
      </c>
      <c r="F40" s="108">
        <v>386</v>
      </c>
      <c r="G40" s="112">
        <v>863</v>
      </c>
      <c r="H40" s="4"/>
      <c r="I40" s="112">
        <f t="shared" si="0"/>
        <v>0</v>
      </c>
      <c r="J40" s="55"/>
    </row>
    <row r="41" spans="1:20" x14ac:dyDescent="0.25">
      <c r="A41" s="54"/>
      <c r="B41" s="83" t="str">
        <f>IF('2. Existing License Info'!K63="",IF('2. Existing License Info'!K67&gt;0,'2. Existing License Info'!K67,""),"Invalid")</f>
        <v/>
      </c>
      <c r="C41" s="84" t="s">
        <v>188</v>
      </c>
      <c r="D41" s="84"/>
      <c r="E41" s="84" t="s">
        <v>187</v>
      </c>
      <c r="F41" s="108">
        <v>190</v>
      </c>
      <c r="G41" s="112">
        <v>364</v>
      </c>
      <c r="H41" s="4"/>
      <c r="I41" s="112">
        <f t="shared" si="0"/>
        <v>0</v>
      </c>
      <c r="J41" s="55"/>
    </row>
    <row r="42" spans="1:20" x14ac:dyDescent="0.25">
      <c r="A42" s="54"/>
      <c r="B42" s="83" t="str">
        <f>IF('2. Existing License Info'!K63="",IF('2. Existing License Info'!K69&gt;0,'2. Existing License Info'!K69,""),"Invalid")</f>
        <v/>
      </c>
      <c r="C42" s="84" t="s">
        <v>128</v>
      </c>
      <c r="D42" s="84"/>
      <c r="E42" s="84" t="s">
        <v>129</v>
      </c>
      <c r="F42" s="108">
        <v>550</v>
      </c>
      <c r="G42" s="112">
        <v>1240</v>
      </c>
      <c r="H42" s="4"/>
      <c r="I42" s="112">
        <f t="shared" si="0"/>
        <v>0</v>
      </c>
      <c r="J42" s="55"/>
    </row>
    <row r="43" spans="1:20" x14ac:dyDescent="0.25">
      <c r="A43" s="54"/>
      <c r="B43" s="83" t="str">
        <f>IF('2. Existing License Info'!K63="",IF('2. Existing License Info'!K71&gt;0,'2. Existing License Info'!K71,""),"Invalid")</f>
        <v/>
      </c>
      <c r="C43" s="84" t="s">
        <v>130</v>
      </c>
      <c r="D43" s="84"/>
      <c r="E43" s="84" t="s">
        <v>131</v>
      </c>
      <c r="F43" s="108">
        <v>1077</v>
      </c>
      <c r="G43" s="112">
        <v>2420</v>
      </c>
      <c r="H43" s="4"/>
      <c r="I43" s="112">
        <f t="shared" si="0"/>
        <v>0</v>
      </c>
      <c r="J43" s="55"/>
    </row>
    <row r="44" spans="1:20" x14ac:dyDescent="0.25">
      <c r="A44" s="54"/>
      <c r="B44" s="83" t="str">
        <f>IF('2. Existing License Info'!K73="",IF('2. Existing License Info'!K75=1,1,""),"Invalid")</f>
        <v/>
      </c>
      <c r="C44" s="84" t="s">
        <v>132</v>
      </c>
      <c r="D44" s="84"/>
      <c r="E44" s="84" t="s">
        <v>133</v>
      </c>
      <c r="F44" s="108">
        <v>378</v>
      </c>
      <c r="G44" s="112">
        <v>846</v>
      </c>
      <c r="H44" s="4"/>
      <c r="I44" s="112">
        <f>IF(AND(B44&lt;&gt;"",B44&gt;0),G44*B44,0)</f>
        <v>0</v>
      </c>
      <c r="J44" s="55"/>
      <c r="L44" s="90"/>
      <c r="M44" s="90"/>
    </row>
    <row r="45" spans="1:20" x14ac:dyDescent="0.25">
      <c r="A45" s="54"/>
      <c r="B45" s="83" t="str">
        <f>IF('2. Existing License Info'!E54='2. Existing License Info'!AA2,1,"")</f>
        <v/>
      </c>
      <c r="C45" s="84" t="s">
        <v>134</v>
      </c>
      <c r="D45" s="84"/>
      <c r="E45" s="84" t="s">
        <v>135</v>
      </c>
      <c r="F45" s="108">
        <v>94</v>
      </c>
      <c r="G45" s="112">
        <v>211</v>
      </c>
      <c r="H45" s="4"/>
      <c r="I45" s="112">
        <f t="shared" si="0"/>
        <v>0</v>
      </c>
      <c r="J45" s="55"/>
    </row>
    <row r="46" spans="1:20" x14ac:dyDescent="0.25">
      <c r="A46" s="54"/>
      <c r="B46" s="83" t="str">
        <f>IF('2. Existing License Info'!K54='2. Existing License Info'!AA2,IF(SUM(B40:B43)=0,1,""),"")</f>
        <v/>
      </c>
      <c r="C46" s="84" t="s">
        <v>136</v>
      </c>
      <c r="D46" s="84"/>
      <c r="E46" s="84" t="s">
        <v>137</v>
      </c>
      <c r="F46" s="108">
        <v>843</v>
      </c>
      <c r="G46" s="112">
        <v>1890</v>
      </c>
      <c r="H46" s="4"/>
      <c r="I46" s="112">
        <f t="shared" si="0"/>
        <v>0</v>
      </c>
      <c r="J46" s="55"/>
    </row>
    <row r="47" spans="1:20" x14ac:dyDescent="0.25">
      <c r="A47" s="54"/>
      <c r="B47" s="83" t="str">
        <f>IF('2. Existing License Info'!E32&gt;(SUM(B40:B44)+B19),'2. Existing License Info'!E32-B19-SUM(B40:B44),"")</f>
        <v/>
      </c>
      <c r="C47" s="84" t="s">
        <v>138</v>
      </c>
      <c r="D47" s="84"/>
      <c r="E47" s="84" t="s">
        <v>139</v>
      </c>
      <c r="F47" s="108">
        <v>450</v>
      </c>
      <c r="G47" s="112">
        <v>1240</v>
      </c>
      <c r="H47" s="4"/>
      <c r="I47" s="112">
        <f t="shared" si="0"/>
        <v>0</v>
      </c>
      <c r="J47" s="55"/>
      <c r="L47" s="90"/>
      <c r="M47" s="90"/>
    </row>
    <row r="48" spans="1:20" x14ac:dyDescent="0.25">
      <c r="A48" s="54"/>
      <c r="B48" s="83" t="str">
        <f>IF('2. Existing License Info'!E34 &gt;0,'2. Existing License Info'!E34,"")</f>
        <v/>
      </c>
      <c r="C48" s="84" t="s">
        <v>140</v>
      </c>
      <c r="D48" s="84"/>
      <c r="E48" s="84" t="s">
        <v>141</v>
      </c>
      <c r="F48" s="108">
        <v>276</v>
      </c>
      <c r="G48" s="112">
        <v>618</v>
      </c>
      <c r="H48" s="4"/>
      <c r="I48" s="112">
        <f t="shared" si="0"/>
        <v>0</v>
      </c>
      <c r="J48" s="55"/>
      <c r="T48" s="3"/>
    </row>
    <row r="49" spans="1:11" x14ac:dyDescent="0.25">
      <c r="A49" s="54"/>
      <c r="B49" s="83" t="str">
        <f>IF('2. Existing License Info'!K44='2. Existing License Info'!AA2,1,"")</f>
        <v/>
      </c>
      <c r="C49" s="84" t="s">
        <v>142</v>
      </c>
      <c r="D49" s="84"/>
      <c r="E49" s="84" t="s">
        <v>143</v>
      </c>
      <c r="F49" s="108">
        <v>276</v>
      </c>
      <c r="G49" s="112">
        <v>618</v>
      </c>
      <c r="H49" s="4"/>
      <c r="I49" s="112">
        <f t="shared" si="0"/>
        <v>0</v>
      </c>
      <c r="J49" s="55"/>
    </row>
    <row r="50" spans="1:11" ht="4.5" customHeight="1" x14ac:dyDescent="0.25">
      <c r="A50" s="54"/>
      <c r="B50" s="71" t="b">
        <f>AND(OR('2. Existing License Info'!E52='2. Existing License Info'!AA2,'2. Existing License Info'!K48='2. Existing License Info'!AA2),B40&lt;&gt;1)</f>
        <v>0</v>
      </c>
      <c r="C50" s="4"/>
      <c r="D50" s="4"/>
      <c r="E50" s="4"/>
      <c r="F50" s="4"/>
      <c r="G50" s="4"/>
      <c r="H50" s="4"/>
      <c r="I50" s="4"/>
      <c r="J50" s="55"/>
    </row>
    <row r="51" spans="1:11" ht="24" customHeight="1" x14ac:dyDescent="0.25">
      <c r="A51" s="54"/>
      <c r="B51" s="159" t="str">
        <f>IF(B50,"The feature MM8000 Interface or Apogee Interface is activated in the existing license. However, this feature is no longer supported. Please migrate the MM8000 / Apogee system to Desigo CC / Cerberus DMS or Siveillance Control and order a new license:","")</f>
        <v/>
      </c>
      <c r="C51" s="159"/>
      <c r="D51" s="159"/>
      <c r="E51" s="159"/>
      <c r="F51" s="159"/>
      <c r="G51" s="159"/>
      <c r="H51" s="80"/>
      <c r="I51" s="80"/>
      <c r="J51" s="55"/>
    </row>
    <row r="52" spans="1:11" x14ac:dyDescent="0.25">
      <c r="A52" s="54"/>
      <c r="B52" s="159" t="str">
        <f>IF(B50,"P54511-P101-A1-L   AAC-16- GMS  Integration","")</f>
        <v/>
      </c>
      <c r="C52" s="159"/>
      <c r="D52" s="159"/>
      <c r="E52" s="159"/>
      <c r="F52" s="159"/>
      <c r="G52" s="159"/>
      <c r="H52" s="4"/>
      <c r="I52" s="85"/>
      <c r="J52" s="55"/>
    </row>
    <row r="53" spans="1:11" ht="15.75" thickBot="1" x14ac:dyDescent="0.3">
      <c r="A53" s="54"/>
      <c r="B53" s="4"/>
      <c r="C53" s="4"/>
      <c r="D53" s="4"/>
      <c r="E53" s="4"/>
      <c r="F53" s="81"/>
      <c r="G53" s="81"/>
      <c r="H53" s="81"/>
      <c r="I53" s="81"/>
      <c r="J53" s="55"/>
    </row>
    <row r="54" spans="1:11" ht="15.75" thickTop="1" x14ac:dyDescent="0.25">
      <c r="A54" s="54"/>
      <c r="B54" s="4"/>
      <c r="C54" s="4"/>
      <c r="D54" s="4"/>
      <c r="E54" s="4"/>
      <c r="F54" s="4"/>
      <c r="G54" s="4"/>
      <c r="H54" s="4"/>
      <c r="I54" s="4"/>
      <c r="J54" s="55"/>
    </row>
    <row r="55" spans="1:11" ht="18.75" x14ac:dyDescent="0.3">
      <c r="A55" s="54"/>
      <c r="B55" s="4"/>
      <c r="C55" s="4"/>
      <c r="D55" s="4"/>
      <c r="E55" s="4"/>
      <c r="F55" s="4"/>
      <c r="G55" s="82" t="s">
        <v>170</v>
      </c>
      <c r="H55" s="5"/>
      <c r="I55" s="113">
        <f>SUM(I19:I52)</f>
        <v>420</v>
      </c>
      <c r="J55" s="55"/>
      <c r="K55" s="116"/>
    </row>
    <row r="56" spans="1:11" ht="15.75" thickBot="1" x14ac:dyDescent="0.3">
      <c r="A56" s="41"/>
      <c r="B56" s="42"/>
      <c r="C56" s="42"/>
      <c r="D56" s="42"/>
      <c r="E56" s="42"/>
      <c r="F56" s="42"/>
      <c r="G56" s="42"/>
      <c r="H56" s="42"/>
      <c r="I56" s="42"/>
      <c r="J56" s="43"/>
    </row>
    <row r="57" spans="1:11" x14ac:dyDescent="0.25">
      <c r="A57" s="32"/>
      <c r="B57" s="33"/>
      <c r="C57" s="33"/>
      <c r="D57" s="33"/>
      <c r="E57" s="33"/>
      <c r="F57" s="33"/>
      <c r="G57" s="33"/>
      <c r="H57" s="33"/>
      <c r="I57" s="33"/>
      <c r="J57" s="34"/>
    </row>
    <row r="58" spans="1:11" ht="75.75" customHeight="1" x14ac:dyDescent="0.25">
      <c r="A58" s="54"/>
      <c r="B58" s="157" t="s">
        <v>165</v>
      </c>
      <c r="C58" s="157"/>
      <c r="D58" s="157"/>
      <c r="E58" s="157"/>
      <c r="F58" s="157"/>
      <c r="G58" s="157"/>
      <c r="H58" s="157"/>
      <c r="I58" s="157"/>
      <c r="J58" s="55"/>
    </row>
    <row r="59" spans="1:11" x14ac:dyDescent="0.25">
      <c r="A59" s="54"/>
      <c r="B59" s="157" t="s">
        <v>164</v>
      </c>
      <c r="C59" s="157"/>
      <c r="D59" s="157"/>
      <c r="E59" s="157"/>
      <c r="F59" s="157"/>
      <c r="G59" s="157"/>
      <c r="H59" s="157"/>
      <c r="I59" s="157"/>
      <c r="J59" s="55"/>
    </row>
    <row r="60" spans="1:11" x14ac:dyDescent="0.25">
      <c r="A60" s="54"/>
      <c r="B60" s="4"/>
      <c r="C60" s="4"/>
      <c r="D60" s="4"/>
      <c r="E60" s="4"/>
      <c r="F60" s="4"/>
      <c r="G60" s="4"/>
      <c r="H60" s="4"/>
      <c r="I60" s="4"/>
      <c r="J60" s="55"/>
    </row>
    <row r="61" spans="1:11" x14ac:dyDescent="0.25">
      <c r="A61" s="54"/>
      <c r="B61" s="5" t="s">
        <v>166</v>
      </c>
      <c r="C61" s="5"/>
      <c r="D61" s="5"/>
      <c r="E61" s="109" t="str">
        <f>IF('2. Existing License Info'!I12="","-----------------Invalid Data----------------",'2. Existing License Info'!I12)</f>
        <v>-----------------Invalid Data----------------</v>
      </c>
      <c r="F61" s="110"/>
      <c r="H61" s="31"/>
      <c r="I61" s="111" t="str">
        <f>IF(OR('2. Existing License Info'!I12='2. Existing License Info'!AC1,'2. Existing License Info'!I12='2. Existing License Info'!AC2),"SUR is optional","SUR is optional")</f>
        <v>SUR is optional</v>
      </c>
      <c r="J61" s="55"/>
    </row>
    <row r="62" spans="1:11" ht="9.75" customHeight="1" x14ac:dyDescent="0.25">
      <c r="A62" s="54"/>
      <c r="B62" s="4"/>
      <c r="C62" s="4"/>
      <c r="D62" s="4"/>
      <c r="E62" s="4"/>
      <c r="F62" s="4"/>
      <c r="G62" s="4"/>
      <c r="H62" s="4"/>
      <c r="I62" s="4"/>
      <c r="J62" s="55"/>
    </row>
    <row r="63" spans="1:11" x14ac:dyDescent="0.25">
      <c r="A63" s="54"/>
      <c r="B63" s="5" t="str">
        <f>IF(I61="SUR is optional","For one (1) year of SUR for the above specified installation please order (optional):","Two (2) years of SUR must be ordered for the above specified installation:")</f>
        <v>For one (1) year of SUR for the above specified installation please order (optional):</v>
      </c>
      <c r="C63" s="4"/>
      <c r="D63" s="4"/>
      <c r="E63" s="4"/>
      <c r="F63" s="4"/>
      <c r="G63" s="4"/>
      <c r="H63" s="4"/>
      <c r="I63" s="4"/>
      <c r="J63" s="55"/>
    </row>
    <row r="64" spans="1:11" ht="10.5" customHeight="1" x14ac:dyDescent="0.25">
      <c r="A64" s="54"/>
      <c r="B64" s="4"/>
      <c r="C64" s="4"/>
      <c r="D64" s="4"/>
      <c r="E64" s="4"/>
      <c r="F64" s="4"/>
      <c r="G64" s="4"/>
      <c r="H64" s="4"/>
      <c r="I64" s="4"/>
      <c r="J64" s="55"/>
    </row>
    <row r="65" spans="1:10" x14ac:dyDescent="0.25">
      <c r="A65" s="54"/>
      <c r="B65" s="6" t="s">
        <v>81</v>
      </c>
      <c r="C65" s="4" t="s">
        <v>82</v>
      </c>
      <c r="D65" s="4"/>
      <c r="E65" s="4" t="s">
        <v>83</v>
      </c>
      <c r="F65" s="76"/>
      <c r="G65" s="76" t="str">
        <f>G16</f>
        <v>Reference Price</v>
      </c>
      <c r="H65" s="76"/>
      <c r="I65" s="76" t="str">
        <f>I16</f>
        <v>Total Price</v>
      </c>
      <c r="J65" s="55"/>
    </row>
    <row r="66" spans="1:10" x14ac:dyDescent="0.25">
      <c r="A66" s="54"/>
      <c r="B66" s="6"/>
      <c r="C66" s="4"/>
      <c r="D66" s="4"/>
      <c r="E66" s="4"/>
      <c r="F66" s="76"/>
      <c r="G66" s="76" t="str">
        <f>G17</f>
        <v>in Euro</v>
      </c>
      <c r="H66" s="76"/>
      <c r="I66" s="76" t="str">
        <f>G66</f>
        <v>in Euro</v>
      </c>
      <c r="J66" s="55"/>
    </row>
    <row r="67" spans="1:10" ht="4.5" customHeight="1" x14ac:dyDescent="0.25">
      <c r="A67" s="54"/>
      <c r="B67" s="4"/>
      <c r="C67" s="4"/>
      <c r="D67" s="4"/>
      <c r="E67" s="4"/>
      <c r="F67" s="4"/>
      <c r="G67" s="4"/>
      <c r="H67" s="4"/>
      <c r="I67" s="4"/>
      <c r="J67" s="55"/>
    </row>
    <row r="68" spans="1:10" x14ac:dyDescent="0.25">
      <c r="A68" s="54"/>
      <c r="B68" s="83">
        <f>IF(I61="SUR is optional",SUMPRODUCT(B19:B49,F19:F49),SUMPRODUCT(B19:B49,F19:F49)*2)</f>
        <v>188</v>
      </c>
      <c r="C68" s="84" t="s">
        <v>162</v>
      </c>
      <c r="D68" s="4"/>
      <c r="E68" s="84" t="s">
        <v>163</v>
      </c>
      <c r="F68" s="76"/>
      <c r="G68" s="112">
        <v>1</v>
      </c>
      <c r="H68" s="76"/>
      <c r="I68" s="114">
        <f>G68*B68</f>
        <v>188</v>
      </c>
      <c r="J68" s="55"/>
    </row>
    <row r="69" spans="1:10" x14ac:dyDescent="0.25">
      <c r="A69" s="54"/>
      <c r="B69" s="6"/>
      <c r="C69" s="4"/>
      <c r="D69" s="4"/>
      <c r="E69" s="4"/>
      <c r="F69" s="76"/>
      <c r="G69" s="76"/>
      <c r="H69" s="76"/>
      <c r="I69" s="76"/>
      <c r="J69" s="55"/>
    </row>
    <row r="70" spans="1:10" ht="36.75" customHeight="1" x14ac:dyDescent="0.25">
      <c r="A70" s="54"/>
      <c r="B70" s="157" t="str">
        <f>IF(I61&lt;&gt;"SUR is optional","When upgrading a SiPass MP2.65 or older installation, you commit to order two more years of Software Upgrade Renewal (SUR) in due time after initial license activation. HQ Logistics will track if this order gets placed.","")</f>
        <v/>
      </c>
      <c r="C70" s="157"/>
      <c r="D70" s="157"/>
      <c r="E70" s="157"/>
      <c r="F70" s="157"/>
      <c r="G70" s="157"/>
      <c r="H70" s="157"/>
      <c r="I70" s="157"/>
      <c r="J70" s="55"/>
    </row>
    <row r="71" spans="1:10" ht="7.5" customHeight="1" thickBot="1" x14ac:dyDescent="0.3">
      <c r="A71" s="41"/>
      <c r="B71" s="42"/>
      <c r="C71" s="42"/>
      <c r="D71" s="42"/>
      <c r="E71" s="42"/>
      <c r="F71" s="42"/>
      <c r="G71" s="42"/>
      <c r="H71" s="42"/>
      <c r="I71" s="42"/>
      <c r="J71" s="43"/>
    </row>
  </sheetData>
  <protectedRanges>
    <protectedRange sqref="G16:G49" name="Range1"/>
    <protectedRange sqref="G68" name="Range2"/>
  </protectedRanges>
  <mergeCells count="10">
    <mergeCell ref="B59:I59"/>
    <mergeCell ref="B70:I70"/>
    <mergeCell ref="B52:G52"/>
    <mergeCell ref="E13:G13"/>
    <mergeCell ref="B51:G51"/>
    <mergeCell ref="B3:E3"/>
    <mergeCell ref="E11:G11"/>
    <mergeCell ref="B5:J5"/>
    <mergeCell ref="B6:J6"/>
    <mergeCell ref="B58:I58"/>
  </mergeCells>
  <printOptions horizontalCentered="1"/>
  <pageMargins left="0.70866141732283472" right="0.70866141732283472" top="0.39370078740157483" bottom="0.39370078740157483" header="0.31496062992125984" footer="0.31496062992125984"/>
  <pageSetup paperSize="9" scale="66"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1. Directions</vt:lpstr>
      <vt:lpstr>2. Existing License Info</vt:lpstr>
      <vt:lpstr>3. Bill of Material for Upgrade</vt:lpstr>
      <vt:lpstr>'1. Directions'!Print_Area</vt:lpstr>
      <vt:lpstr>'2. Existing License Info'!Print_Area</vt:lpstr>
      <vt:lpstr>'3. Bill of Material for Upgrade'!Print_Area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Voit, Bernhard</dc:creator>
  <cp:keywords/>
  <dc:description/>
  <cp:lastModifiedBy>Laudien, Stefan (SI BP S TSS SEC 2)</cp:lastModifiedBy>
  <cp:revision/>
  <cp:lastPrinted>2021-01-14T20:13:21Z</cp:lastPrinted>
  <dcterms:created xsi:type="dcterms:W3CDTF">2020-09-03T16:14:38Z</dcterms:created>
  <dcterms:modified xsi:type="dcterms:W3CDTF">2022-12-02T13:09:45Z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9b6cd5-d141-4a33-8bf1-0ca04484304f_Enabled">
    <vt:lpwstr>true</vt:lpwstr>
  </property>
  <property fmtid="{D5CDD505-2E9C-101B-9397-08002B2CF9AE}" pid="3" name="MSIP_Label_a59b6cd5-d141-4a33-8bf1-0ca04484304f_SetDate">
    <vt:lpwstr>2021-01-28T14:58:17Z</vt:lpwstr>
  </property>
  <property fmtid="{D5CDD505-2E9C-101B-9397-08002B2CF9AE}" pid="4" name="MSIP_Label_a59b6cd5-d141-4a33-8bf1-0ca04484304f_Method">
    <vt:lpwstr>Privileged</vt:lpwstr>
  </property>
  <property fmtid="{D5CDD505-2E9C-101B-9397-08002B2CF9AE}" pid="5" name="MSIP_Label_a59b6cd5-d141-4a33-8bf1-0ca04484304f_Name">
    <vt:lpwstr>restricted-default</vt:lpwstr>
  </property>
  <property fmtid="{D5CDD505-2E9C-101B-9397-08002B2CF9AE}" pid="6" name="MSIP_Label_a59b6cd5-d141-4a33-8bf1-0ca04484304f_SiteId">
    <vt:lpwstr>38ae3bcd-9579-4fd4-adda-b42e1495d55a</vt:lpwstr>
  </property>
  <property fmtid="{D5CDD505-2E9C-101B-9397-08002B2CF9AE}" pid="7" name="MSIP_Label_a59b6cd5-d141-4a33-8bf1-0ca04484304f_ActionId">
    <vt:lpwstr>d44d9bdf-78d3-40a5-8320-08ef4606edea</vt:lpwstr>
  </property>
  <property fmtid="{D5CDD505-2E9C-101B-9397-08002B2CF9AE}" pid="8" name="MSIP_Label_a59b6cd5-d141-4a33-8bf1-0ca04484304f_ContentBits">
    <vt:lpwstr>0</vt:lpwstr>
  </property>
  <property fmtid="{D5CDD505-2E9C-101B-9397-08002B2CF9AE}" pid="9" name="Document_Confidentiality">
    <vt:lpwstr>Restricted</vt:lpwstr>
  </property>
  <property fmtid="{D5CDD505-2E9C-101B-9397-08002B2CF9AE}" pid="10" name="_AdHocReviewCycleID">
    <vt:i4>1310265358</vt:i4>
  </property>
  <property fmtid="{D5CDD505-2E9C-101B-9397-08002B2CF9AE}" pid="11" name="_NewReviewCycle">
    <vt:lpwstr/>
  </property>
  <property fmtid="{D5CDD505-2E9C-101B-9397-08002B2CF9AE}" pid="12" name="_EmailSubject">
    <vt:lpwstr>Upgrade Guide neue Option</vt:lpwstr>
  </property>
  <property fmtid="{D5CDD505-2E9C-101B-9397-08002B2CF9AE}" pid="13" name="_AuthorEmail">
    <vt:lpwstr>bernhard.voit@siemens.com</vt:lpwstr>
  </property>
  <property fmtid="{D5CDD505-2E9C-101B-9397-08002B2CF9AE}" pid="14" name="_AuthorEmailDisplayName">
    <vt:lpwstr>Voit, Bernhard (SI BP DB SEC TS)</vt:lpwstr>
  </property>
  <property fmtid="{D5CDD505-2E9C-101B-9397-08002B2CF9AE}" pid="15" name="_ReviewingToolsShownOnce">
    <vt:lpwstr/>
  </property>
</Properties>
</file>